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080a31f9e433cbd/Abacus/CSCA - Colo Spgs Charter Academy/Budgets/24-25/"/>
    </mc:Choice>
  </mc:AlternateContent>
  <xr:revisionPtr revIDLastSave="50" documentId="8_{24DA8391-D890-4E02-904A-0E5E1300EB5E}" xr6:coauthVersionLast="47" xr6:coauthVersionMax="47" xr10:uidLastSave="{BEF75CEF-1EF3-4359-88AC-88343F88334A}"/>
  <bookViews>
    <workbookView xWindow="29745" yWindow="285" windowWidth="21600" windowHeight="15255" xr2:uid="{00000000-000D-0000-FFFF-FFFF00000000}"/>
  </bookViews>
  <sheets>
    <sheet name="Uniform Budget Summary" sheetId="1" r:id="rId1"/>
  </sheets>
  <definedNames>
    <definedName name="_xlnm._FilterDatabase" localSheetId="0" hidden="1">'Uniform Budget Summary'!$A$2:$D$197</definedName>
    <definedName name="AllowFundHlook">#REF!</definedName>
    <definedName name="AllowProg">#REF!</definedName>
    <definedName name="CertBen">#REF!</definedName>
    <definedName name="CertFund">#REF!</definedName>
    <definedName name="CertGrant">#REF!</definedName>
    <definedName name="CertObj">#REF!</definedName>
    <definedName name="CertProg">#REF!</definedName>
    <definedName name="CertSalary">#REF!</definedName>
    <definedName name="ERRORRPT">#REF!</definedName>
    <definedName name="MINRESERVE">#REF!</definedName>
    <definedName name="PAGE01">#REF!</definedName>
    <definedName name="PAGE02">#REF!</definedName>
    <definedName name="PAGE03">#REF!</definedName>
    <definedName name="PAGE04">#REF!</definedName>
    <definedName name="PAGE05">#REF!</definedName>
    <definedName name="PAGE06">#REF!</definedName>
    <definedName name="PAGE07">#REF!</definedName>
    <definedName name="PAGE08">#REF!</definedName>
    <definedName name="PAGE09">#REF!</definedName>
    <definedName name="PAGE10">#REF!</definedName>
    <definedName name="PAGE11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7">#REF!</definedName>
    <definedName name="PAGE18">#REF!</definedName>
    <definedName name="PAGE19">#REF!</definedName>
    <definedName name="PAGE20">#REF!</definedName>
    <definedName name="PAGE21">#REF!</definedName>
    <definedName name="PAGE22">#REF!</definedName>
    <definedName name="PAGE23">#REF!</definedName>
    <definedName name="_xlnm.Print_Titles" localSheetId="0">'Uniform Budget Summary'!$A:$B,'Uniform Budget Summary'!$1:$2</definedName>
    <definedName name="printjob1">#REF!,#REF!,#REF!,#REF!,#REF!,#REF!,#REF!,#REF!,#REF!,#REF!,#REF!</definedName>
    <definedName name="printjob2">#REF!,#REF!,#REF!,#REF!,#REF!,#REF!,#REF!,#REF!,#REF!,#REF!,#REF!</definedName>
    <definedName name="printjob3">#REF!,#REF!</definedName>
    <definedName name="printsumm">#REF!,#REF!,#REF!,#REF!,#REF!</definedName>
    <definedName name="printtabor">#REF!,#REF!,#REF!</definedName>
    <definedName name="SPENDLIM">#REF!</definedName>
    <definedName name="SUMM01">#REF!</definedName>
    <definedName name="SUMM02">#REF!</definedName>
    <definedName name="SUMM03">#REF!</definedName>
    <definedName name="SUMM04">#REF!</definedName>
    <definedName name="SUMM05">#REF!</definedName>
    <definedName name="TAXLI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96" i="1"/>
  <c r="C78" i="1"/>
  <c r="C95" i="1"/>
  <c r="C51" i="1"/>
  <c r="C69" i="1"/>
  <c r="C87" i="1"/>
  <c r="C77" i="1"/>
  <c r="C25" i="1"/>
  <c r="C43" i="1"/>
  <c r="C34" i="1"/>
  <c r="C59" i="1"/>
  <c r="C76" i="1"/>
  <c r="C58" i="1"/>
  <c r="C32" i="1"/>
  <c r="C41" i="1"/>
  <c r="C23" i="1"/>
  <c r="C22" i="1"/>
  <c r="C31" i="1"/>
  <c r="C70" i="1"/>
  <c r="D187" i="1"/>
  <c r="C195" i="1" l="1"/>
  <c r="C174" i="1"/>
  <c r="C163" i="1"/>
  <c r="C154" i="1"/>
  <c r="C143" i="1"/>
  <c r="C134" i="1"/>
  <c r="C125" i="1"/>
  <c r="C117" i="1"/>
  <c r="C108" i="1"/>
  <c r="C99" i="1"/>
  <c r="C90" i="1"/>
  <c r="C81" i="1"/>
  <c r="C73" i="1"/>
  <c r="C64" i="1"/>
  <c r="C55" i="1"/>
  <c r="C46" i="1"/>
  <c r="C37" i="1"/>
  <c r="C28" i="1"/>
  <c r="C10" i="1"/>
  <c r="C12" i="1" s="1"/>
  <c r="C18" i="1" s="1"/>
  <c r="D194" i="1"/>
  <c r="D193" i="1"/>
  <c r="D192" i="1"/>
  <c r="D191" i="1"/>
  <c r="D190" i="1"/>
  <c r="D189" i="1"/>
  <c r="D188" i="1"/>
  <c r="D186" i="1"/>
  <c r="D185" i="1"/>
  <c r="D184" i="1"/>
  <c r="D183" i="1"/>
  <c r="D182" i="1"/>
  <c r="D181" i="1"/>
  <c r="D180" i="1"/>
  <c r="D179" i="1"/>
  <c r="D173" i="1"/>
  <c r="D172" i="1"/>
  <c r="D171" i="1"/>
  <c r="D170" i="1"/>
  <c r="D169" i="1"/>
  <c r="D168" i="1"/>
  <c r="D162" i="1"/>
  <c r="D161" i="1"/>
  <c r="D160" i="1"/>
  <c r="D159" i="1"/>
  <c r="D158" i="1"/>
  <c r="D157" i="1"/>
  <c r="D153" i="1"/>
  <c r="D152" i="1"/>
  <c r="D151" i="1"/>
  <c r="D150" i="1"/>
  <c r="D149" i="1"/>
  <c r="D148" i="1"/>
  <c r="D142" i="1"/>
  <c r="D141" i="1"/>
  <c r="D140" i="1"/>
  <c r="D139" i="1"/>
  <c r="D138" i="1"/>
  <c r="D137" i="1"/>
  <c r="D133" i="1"/>
  <c r="D132" i="1"/>
  <c r="D131" i="1"/>
  <c r="D130" i="1"/>
  <c r="D129" i="1"/>
  <c r="D128" i="1"/>
  <c r="D124" i="1"/>
  <c r="D123" i="1"/>
  <c r="D122" i="1"/>
  <c r="D121" i="1"/>
  <c r="D120" i="1"/>
  <c r="D119" i="1"/>
  <c r="D116" i="1"/>
  <c r="D115" i="1"/>
  <c r="D114" i="1"/>
  <c r="D113" i="1"/>
  <c r="D112" i="1"/>
  <c r="D111" i="1"/>
  <c r="D107" i="1"/>
  <c r="D106" i="1"/>
  <c r="D105" i="1"/>
  <c r="D104" i="1"/>
  <c r="D103" i="1"/>
  <c r="D102" i="1"/>
  <c r="D98" i="1"/>
  <c r="D97" i="1"/>
  <c r="D96" i="1"/>
  <c r="D95" i="1"/>
  <c r="D94" i="1"/>
  <c r="D93" i="1"/>
  <c r="D89" i="1"/>
  <c r="D88" i="1"/>
  <c r="D87" i="1"/>
  <c r="D86" i="1"/>
  <c r="D85" i="1"/>
  <c r="D84" i="1"/>
  <c r="D80" i="1"/>
  <c r="D79" i="1"/>
  <c r="D78" i="1"/>
  <c r="D77" i="1"/>
  <c r="D76" i="1"/>
  <c r="D75" i="1"/>
  <c r="D72" i="1"/>
  <c r="D71" i="1"/>
  <c r="D70" i="1"/>
  <c r="D69" i="1"/>
  <c r="D68" i="1"/>
  <c r="D67" i="1"/>
  <c r="D63" i="1"/>
  <c r="D62" i="1"/>
  <c r="D61" i="1"/>
  <c r="D60" i="1"/>
  <c r="D59" i="1"/>
  <c r="D58" i="1"/>
  <c r="D54" i="1"/>
  <c r="D53" i="1"/>
  <c r="D52" i="1"/>
  <c r="D51" i="1"/>
  <c r="D50" i="1"/>
  <c r="D49" i="1"/>
  <c r="D45" i="1"/>
  <c r="D44" i="1"/>
  <c r="D43" i="1"/>
  <c r="D42" i="1"/>
  <c r="D41" i="1"/>
  <c r="D40" i="1"/>
  <c r="D36" i="1"/>
  <c r="D35" i="1"/>
  <c r="D34" i="1"/>
  <c r="D33" i="1"/>
  <c r="D32" i="1"/>
  <c r="D31" i="1"/>
  <c r="D27" i="1"/>
  <c r="D26" i="1"/>
  <c r="D25" i="1"/>
  <c r="D24" i="1"/>
  <c r="D23" i="1"/>
  <c r="D22" i="1"/>
  <c r="D16" i="1"/>
  <c r="D15" i="1"/>
  <c r="D14" i="1"/>
  <c r="D9" i="1"/>
  <c r="D8" i="1"/>
  <c r="D7" i="1"/>
  <c r="D6" i="1"/>
  <c r="D3" i="1"/>
  <c r="D37" i="1" l="1"/>
  <c r="D55" i="1"/>
  <c r="D73" i="1"/>
  <c r="D90" i="1"/>
  <c r="D108" i="1"/>
  <c r="D125" i="1"/>
  <c r="D143" i="1"/>
  <c r="D28" i="1"/>
  <c r="D46" i="1"/>
  <c r="D64" i="1"/>
  <c r="D81" i="1"/>
  <c r="D99" i="1"/>
  <c r="D117" i="1"/>
  <c r="D134" i="1"/>
  <c r="D154" i="1"/>
  <c r="D174" i="1"/>
  <c r="D195" i="1"/>
  <c r="C145" i="1"/>
  <c r="C165" i="1" s="1"/>
  <c r="C176" i="1" s="1"/>
  <c r="C197" i="1" s="1"/>
  <c r="D10" i="1"/>
  <c r="D12" i="1" s="1"/>
  <c r="D18" i="1" s="1"/>
  <c r="D163" i="1"/>
  <c r="D145" i="1" l="1"/>
  <c r="D165" i="1" s="1"/>
  <c r="D176" i="1" s="1"/>
  <c r="D197" i="1" s="1"/>
  <c r="C199" i="1"/>
  <c r="D199" i="1" l="1"/>
</calcChain>
</file>

<file path=xl/sharedStrings.xml><?xml version="1.0" encoding="utf-8"?>
<sst xmlns="http://schemas.openxmlformats.org/spreadsheetml/2006/main" count="309" uniqueCount="117">
  <si>
    <t>TOTAL</t>
  </si>
  <si>
    <t>Local Sources</t>
  </si>
  <si>
    <t>1000 - 1999</t>
  </si>
  <si>
    <t>Intermediate Sources</t>
  </si>
  <si>
    <t>2000 - 2999</t>
  </si>
  <si>
    <t>State Sources</t>
  </si>
  <si>
    <t>3000 - 3999</t>
  </si>
  <si>
    <t>Federal Sources</t>
  </si>
  <si>
    <t>4000 - 4999</t>
  </si>
  <si>
    <t xml:space="preserve">      </t>
  </si>
  <si>
    <t>5600,5700, 5800</t>
  </si>
  <si>
    <t>5200 - 5300</t>
  </si>
  <si>
    <t xml:space="preserve">Other Sources </t>
  </si>
  <si>
    <t>5100,5400, 5500,5900, 5990, 5991</t>
  </si>
  <si>
    <t>Instruction - Program 0010 to 2099</t>
  </si>
  <si>
    <t>0100</t>
  </si>
  <si>
    <t>0200</t>
  </si>
  <si>
    <t>0300,0400, 0500</t>
  </si>
  <si>
    <t>0600</t>
  </si>
  <si>
    <t>0700</t>
  </si>
  <si>
    <t>0800, 0900</t>
  </si>
  <si>
    <t>Supporting Services</t>
  </si>
  <si>
    <t>Students - Program 2100</t>
  </si>
  <si>
    <t>Instructional Staff - Program 2200</t>
  </si>
  <si>
    <t>School Administration - Program 2400</t>
  </si>
  <si>
    <t>Operations and Maintenance - Program 2600</t>
  </si>
  <si>
    <t>Student Transportation - Program 2700</t>
  </si>
  <si>
    <t>Other Support - Program 2900</t>
  </si>
  <si>
    <t>Food Service Operations - Program 3100</t>
  </si>
  <si>
    <t>Community Services - Program 3300</t>
  </si>
  <si>
    <t>Education for Adults - Program 3400</t>
  </si>
  <si>
    <t>Property - Program 4000</t>
  </si>
  <si>
    <t>Other Uses - Program 5000s - including Transfers Out and/or Allocations Out as an expenditure</t>
  </si>
  <si>
    <t>0840</t>
  </si>
  <si>
    <t>N/A</t>
  </si>
  <si>
    <t>General Administration - Program 2300, including Program 2303 and 2304</t>
  </si>
  <si>
    <t>Business Services - Program 2500, including Program 2501</t>
  </si>
  <si>
    <t>Central Support - Program 2800, including Program 2801</t>
  </si>
  <si>
    <t>APPROPRIATED RESERVES</t>
  </si>
  <si>
    <t>BUDGETED ENDING FUND BALANCE</t>
  </si>
  <si>
    <t>6710</t>
  </si>
  <si>
    <t>6720</t>
  </si>
  <si>
    <t>6721</t>
  </si>
  <si>
    <t>6722</t>
  </si>
  <si>
    <t>6723</t>
  </si>
  <si>
    <t>6724</t>
  </si>
  <si>
    <t>6726</t>
  </si>
  <si>
    <t>6727</t>
  </si>
  <si>
    <t>6750</t>
  </si>
  <si>
    <t>6760</t>
  </si>
  <si>
    <t>6770</t>
  </si>
  <si>
    <t>Enterprise Operations - Program 3200</t>
  </si>
  <si>
    <t>6790</t>
  </si>
  <si>
    <t>6791</t>
  </si>
  <si>
    <t>6792</t>
  </si>
  <si>
    <t>Use of a portion of beginning fund balance resolution required?</t>
  </si>
  <si>
    <t>Object
Source</t>
  </si>
  <si>
    <t>Salaries</t>
  </si>
  <si>
    <t>Purchased Services</t>
  </si>
  <si>
    <t>Supplies and Materials</t>
  </si>
  <si>
    <t>Property</t>
  </si>
  <si>
    <t>Other</t>
  </si>
  <si>
    <t xml:space="preserve">   Non-spendable fund balance  (9900)</t>
  </si>
  <si>
    <t xml:space="preserve">   TABOR 3% emergency reserve (9321)</t>
  </si>
  <si>
    <t xml:space="preserve">   TABOR multi year obligations (9322)</t>
  </si>
  <si>
    <t xml:space="preserve">   District emergency reserve (letter of credit or real estate) (9323)</t>
  </si>
  <si>
    <t xml:space="preserve">   Colorado Preschool Program (CPP) (9324)</t>
  </si>
  <si>
    <t xml:space="preserve">   Risk-related / restricted capital reserve (9326)</t>
  </si>
  <si>
    <t xml:space="preserve">   BEST capital renewal reserve (9327)</t>
  </si>
  <si>
    <t xml:space="preserve">   Committed fund balance (9900)</t>
  </si>
  <si>
    <t xml:space="preserve">   Committed fund balance (15% limit) (9200)</t>
  </si>
  <si>
    <t xml:space="preserve">   Assigned fund balance (9900)</t>
  </si>
  <si>
    <t xml:space="preserve">   Unassigned fund balance (9900)</t>
  </si>
  <si>
    <t xml:space="preserve">   Net investment in capital assets (9900)</t>
  </si>
  <si>
    <t xml:space="preserve">   Restricted net position (9900)</t>
  </si>
  <si>
    <t xml:space="preserve">   Unrestricted net position (9900)</t>
  </si>
  <si>
    <t>Total Instruction</t>
  </si>
  <si>
    <t>Total Students</t>
  </si>
  <si>
    <t>Total Instructional Staff</t>
  </si>
  <si>
    <t>Total School Administration</t>
  </si>
  <si>
    <t>Total Operations and Maintenance</t>
  </si>
  <si>
    <t>Total Student Transportation</t>
  </si>
  <si>
    <t>Total Central Support</t>
  </si>
  <si>
    <t>Total Other Support</t>
  </si>
  <si>
    <t>Total Enterprise Operations</t>
  </si>
  <si>
    <t>Total Community Services</t>
  </si>
  <si>
    <t>Total Education for Adults Services</t>
  </si>
  <si>
    <t>Total Supporting Services</t>
  </si>
  <si>
    <t>Total Property</t>
  </si>
  <si>
    <t>Total Other Uses</t>
  </si>
  <si>
    <t>Total Business Services</t>
  </si>
  <si>
    <t>Total Revenues</t>
  </si>
  <si>
    <t>Total Beginning Fund Balance and Reserves</t>
  </si>
  <si>
    <t>Total Allocations To/From Other Funds</t>
  </si>
  <si>
    <t>Total Expenditures</t>
  </si>
  <si>
    <t>Total Expenditures and Reserves</t>
  </si>
  <si>
    <t>Total Ending Fund Balance</t>
  </si>
  <si>
    <t>Total Available Beginning Fund Balance &amp; Revenues Less Total Expenditures &amp; Reserves Less Ending Fund Balance (Shall Equal Zero (0))</t>
  </si>
  <si>
    <t>Transfers To/From Other Funds</t>
  </si>
  <si>
    <t>Expenditures</t>
  </si>
  <si>
    <t>Available  Beginning Fund Balance &amp; Revenues (Plus Or Minus (If Revenue) Allocations And Transfers)</t>
  </si>
  <si>
    <t>Beginning Fund Balance
(Includes All Reserves)</t>
  </si>
  <si>
    <t>Revenues</t>
  </si>
  <si>
    <t>Other Reserved Fund Balance (9900)</t>
  </si>
  <si>
    <t>Other Restricted Reserves (932X)</t>
  </si>
  <si>
    <t>Reserved Fund Balance (9100)</t>
  </si>
  <si>
    <t>District Emergency Reserve (9315)</t>
  </si>
  <si>
    <t>Reserve for TABOR 3% (9321)</t>
  </si>
  <si>
    <t>Reserve for TABOR - Multi-Year Obligations (9322)</t>
  </si>
  <si>
    <t>Total Reserves</t>
  </si>
  <si>
    <t>6728</t>
  </si>
  <si>
    <t xml:space="preserve">   Total program reserve (9328)</t>
  </si>
  <si>
    <t>11
Charter School Fund</t>
  </si>
  <si>
    <t xml:space="preserve">   Restricted fund balance (9900)</t>
  </si>
  <si>
    <t>Employee Benefits, including object 0280</t>
  </si>
  <si>
    <t>FY2024-2025 UNIFORM BUDGET SUMMARY</t>
  </si>
  <si>
    <t>Colorado Springs Charter Academy
Adopted Budget
Adopted: May 14, 2024
Budgeted Pupil Count: 337 /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</si>
</sst>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5" x14ac:knownFonts="1">
    <font>
      <sz val="8"/>
      <name val="Helv"/>
    </font>
    <font>
      <b/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37" fontId="0" fillId="0" borderId="0"/>
  </cellStyleXfs>
  <cellXfs count="41">
    <xf numFmtId="37" fontId="0" fillId="0" borderId="0" xfId="0"/>
    <xf numFmtId="49" fontId="1" fillId="0" borderId="0" xfId="0" applyNumberFormat="1" applyFont="1" applyAlignment="1">
      <alignment horizontal="right" wrapText="1"/>
    </xf>
    <xf numFmtId="41" fontId="3" fillId="0" borderId="0" xfId="0" applyNumberFormat="1" applyFont="1"/>
    <xf numFmtId="37" fontId="2" fillId="0" borderId="0" xfId="0" applyFont="1"/>
    <xf numFmtId="37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37" fontId="3" fillId="0" borderId="0" xfId="0" applyFont="1"/>
    <xf numFmtId="41" fontId="3" fillId="0" borderId="0" xfId="0" applyNumberFormat="1" applyFont="1" applyAlignment="1">
      <alignment horizontal="center"/>
    </xf>
    <xf numFmtId="37" fontId="1" fillId="0" borderId="0" xfId="0" applyFont="1" applyAlignment="1">
      <alignment vertical="top" wrapText="1"/>
    </xf>
    <xf numFmtId="37" fontId="3" fillId="0" borderId="0" xfId="0" applyFont="1" applyAlignment="1">
      <alignment vertical="top" wrapText="1"/>
    </xf>
    <xf numFmtId="37" fontId="1" fillId="0" borderId="2" xfId="0" applyFont="1" applyBorder="1" applyAlignment="1">
      <alignment vertical="top" wrapText="1"/>
    </xf>
    <xf numFmtId="37" fontId="3" fillId="0" borderId="2" xfId="0" applyFont="1" applyBorder="1" applyAlignment="1">
      <alignment horizontal="left" vertical="top" wrapText="1" indent="1"/>
    </xf>
    <xf numFmtId="37" fontId="3" fillId="0" borderId="2" xfId="0" applyFont="1" applyBorder="1" applyAlignment="1">
      <alignment vertical="top" wrapText="1"/>
    </xf>
    <xf numFmtId="49" fontId="1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right" wrapText="1"/>
    </xf>
    <xf numFmtId="41" fontId="3" fillId="0" borderId="6" xfId="0" applyNumberFormat="1" applyFont="1" applyBorder="1" applyProtection="1">
      <protection locked="0"/>
    </xf>
    <xf numFmtId="41" fontId="3" fillId="0" borderId="7" xfId="0" applyNumberFormat="1" applyFont="1" applyBorder="1"/>
    <xf numFmtId="41" fontId="1" fillId="0" borderId="6" xfId="0" applyNumberFormat="1" applyFont="1" applyBorder="1" applyAlignment="1" applyProtection="1">
      <alignment horizontal="center" wrapText="1"/>
      <protection locked="0"/>
    </xf>
    <xf numFmtId="41" fontId="1" fillId="0" borderId="7" xfId="0" applyNumberFormat="1" applyFont="1" applyBorder="1" applyAlignment="1">
      <alignment horizontal="center" wrapText="1"/>
    </xf>
    <xf numFmtId="41" fontId="3" fillId="0" borderId="6" xfId="0" applyNumberFormat="1" applyFont="1" applyBorder="1"/>
    <xf numFmtId="41" fontId="4" fillId="0" borderId="6" xfId="0" applyNumberFormat="1" applyFont="1" applyBorder="1" applyProtection="1">
      <protection locked="0"/>
    </xf>
    <xf numFmtId="41" fontId="3" fillId="0" borderId="6" xfId="0" applyNumberFormat="1" applyFont="1" applyBorder="1" applyAlignment="1" applyProtection="1">
      <alignment horizontal="right"/>
      <protection locked="0"/>
    </xf>
    <xf numFmtId="41" fontId="3" fillId="0" borderId="7" xfId="0" applyNumberFormat="1" applyFont="1" applyBorder="1" applyAlignment="1">
      <alignment horizontal="right"/>
    </xf>
    <xf numFmtId="41" fontId="1" fillId="0" borderId="8" xfId="0" applyNumberFormat="1" applyFont="1" applyBorder="1" applyAlignment="1">
      <alignment horizontal="center" wrapText="1"/>
    </xf>
    <xf numFmtId="49" fontId="1" fillId="0" borderId="3" xfId="0" applyNumberFormat="1" applyFont="1" applyBorder="1" applyAlignment="1" applyProtection="1">
      <alignment horizontal="center" wrapText="1"/>
      <protection locked="0"/>
    </xf>
    <xf numFmtId="41" fontId="1" fillId="0" borderId="9" xfId="0" applyNumberFormat="1" applyFont="1" applyBorder="1" applyAlignment="1">
      <alignment horizontal="center" wrapText="1"/>
    </xf>
    <xf numFmtId="37" fontId="1" fillId="2" borderId="10" xfId="0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right" wrapText="1"/>
    </xf>
    <xf numFmtId="41" fontId="3" fillId="2" borderId="4" xfId="0" applyNumberFormat="1" applyFont="1" applyFill="1" applyBorder="1"/>
    <xf numFmtId="41" fontId="3" fillId="2" borderId="11" xfId="0" applyNumberFormat="1" applyFont="1" applyFill="1" applyBorder="1"/>
    <xf numFmtId="37" fontId="1" fillId="2" borderId="10" xfId="0" applyFont="1" applyFill="1" applyBorder="1" applyAlignment="1">
      <alignment horizontal="left" vertical="top" wrapText="1" indent="2"/>
    </xf>
    <xf numFmtId="37" fontId="1" fillId="3" borderId="5" xfId="0" applyFont="1" applyFill="1" applyBorder="1" applyAlignment="1" applyProtection="1">
      <alignment vertical="center" wrapText="1"/>
      <protection locked="0"/>
    </xf>
    <xf numFmtId="41" fontId="3" fillId="4" borderId="6" xfId="0" applyNumberFormat="1" applyFont="1" applyFill="1" applyBorder="1" applyProtection="1">
      <protection locked="0"/>
    </xf>
    <xf numFmtId="41" fontId="3" fillId="5" borderId="6" xfId="0" applyNumberFormat="1" applyFont="1" applyFill="1" applyBorder="1" applyProtection="1">
      <protection locked="0"/>
    </xf>
    <xf numFmtId="41" fontId="3" fillId="6" borderId="6" xfId="0" applyNumberFormat="1" applyFont="1" applyFill="1" applyBorder="1" applyProtection="1">
      <protection locked="0"/>
    </xf>
    <xf numFmtId="41" fontId="3" fillId="7" borderId="6" xfId="0" applyNumberFormat="1" applyFont="1" applyFill="1" applyBorder="1" applyProtection="1">
      <protection locked="0"/>
    </xf>
    <xf numFmtId="41" fontId="3" fillId="8" borderId="6" xfId="0" applyNumberFormat="1" applyFont="1" applyFill="1" applyBorder="1" applyProtection="1">
      <protection locked="0"/>
    </xf>
    <xf numFmtId="41" fontId="3" fillId="9" borderId="6" xfId="0" applyNumberFormat="1" applyFont="1" applyFill="1" applyBorder="1" applyProtection="1">
      <protection locked="0"/>
    </xf>
    <xf numFmtId="41" fontId="3" fillId="10" borderId="6" xfId="0" applyNumberFormat="1" applyFont="1" applyFill="1" applyBorder="1" applyProtection="1">
      <protection locked="0"/>
    </xf>
    <xf numFmtId="41" fontId="3" fillId="11" borderId="6" xfId="0" applyNumberFormat="1" applyFont="1" applyFill="1" applyBorder="1" applyProtection="1">
      <protection locked="0"/>
    </xf>
    <xf numFmtId="41" fontId="3" fillId="12" borderId="6" xfId="0" applyNumberFormat="1" applyFont="1" applyFill="1" applyBorder="1" applyProtection="1">
      <protection locked="0"/>
    </xf>
  </cellXfs>
  <cellStyles count="1">
    <cellStyle name="Normal" xfId="0" builtinId="0"/>
  </cellStyles>
  <dxfs count="1"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CC99"/>
      <color rgb="FFFFCCFF"/>
      <color rgb="FFCC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9"/>
  <sheetViews>
    <sheetView tabSelected="1" zoomScale="80" zoomScaleNormal="80" workbookViewId="0">
      <pane xSplit="2" ySplit="2" topLeftCell="C162" activePane="bottomRight" state="frozen"/>
      <selection activeCell="G13" sqref="G13"/>
      <selection pane="topRight" activeCell="G13" sqref="G13"/>
      <selection pane="bottomLeft" activeCell="G13" sqref="G13"/>
      <selection pane="bottomRight" activeCell="B183" sqref="B183"/>
    </sheetView>
  </sheetViews>
  <sheetFormatPr defaultColWidth="9.33203125" defaultRowHeight="12.75" x14ac:dyDescent="0.2"/>
  <cols>
    <col min="1" max="1" width="47.6640625" style="8" customWidth="1"/>
    <col min="2" max="2" width="14" style="1" bestFit="1" customWidth="1"/>
    <col min="3" max="4" width="18.6640625" style="2" customWidth="1"/>
    <col min="5" max="16384" width="9.33203125" style="3"/>
  </cols>
  <sheetData>
    <row r="1" spans="1:4" ht="13.5" thickBot="1" x14ac:dyDescent="0.25">
      <c r="A1" s="8" t="s">
        <v>115</v>
      </c>
    </row>
    <row r="2" spans="1:4" s="4" customFormat="1" ht="77.25" thickBot="1" x14ac:dyDescent="0.25">
      <c r="A2" s="31" t="s">
        <v>116</v>
      </c>
      <c r="B2" s="24" t="s">
        <v>56</v>
      </c>
      <c r="C2" s="23" t="s">
        <v>112</v>
      </c>
      <c r="D2" s="25" t="s">
        <v>0</v>
      </c>
    </row>
    <row r="3" spans="1:4" s="4" customFormat="1" ht="25.5" x14ac:dyDescent="0.2">
      <c r="A3" s="10" t="s">
        <v>101</v>
      </c>
      <c r="B3" s="5"/>
      <c r="C3" s="39">
        <v>2595625</v>
      </c>
      <c r="D3" s="16">
        <f>SUM(C3:C3)</f>
        <v>2595625</v>
      </c>
    </row>
    <row r="4" spans="1:4" s="4" customFormat="1" ht="1.9" customHeight="1" x14ac:dyDescent="0.2">
      <c r="A4" s="10"/>
      <c r="B4" s="13"/>
      <c r="C4" s="17"/>
      <c r="D4" s="18"/>
    </row>
    <row r="5" spans="1:4" s="6" customFormat="1" x14ac:dyDescent="0.2">
      <c r="A5" s="10" t="s">
        <v>102</v>
      </c>
      <c r="B5" s="1"/>
      <c r="C5" s="15"/>
      <c r="D5" s="16"/>
    </row>
    <row r="6" spans="1:4" s="6" customFormat="1" x14ac:dyDescent="0.2">
      <c r="A6" s="11" t="s">
        <v>1</v>
      </c>
      <c r="B6" s="14" t="s">
        <v>2</v>
      </c>
      <c r="C6" s="36">
        <v>62000</v>
      </c>
      <c r="D6" s="16">
        <f>SUM(C6:C6)</f>
        <v>62000</v>
      </c>
    </row>
    <row r="7" spans="1:4" s="6" customFormat="1" x14ac:dyDescent="0.2">
      <c r="A7" s="11" t="s">
        <v>3</v>
      </c>
      <c r="B7" s="14" t="s">
        <v>4</v>
      </c>
      <c r="C7" s="15">
        <v>0</v>
      </c>
      <c r="D7" s="16">
        <f>SUM(C7:C7)</f>
        <v>0</v>
      </c>
    </row>
    <row r="8" spans="1:4" s="6" customFormat="1" x14ac:dyDescent="0.2">
      <c r="A8" s="11" t="s">
        <v>5</v>
      </c>
      <c r="B8" s="14" t="s">
        <v>6</v>
      </c>
      <c r="C8" s="37">
        <f>5083730+1500</f>
        <v>5085230</v>
      </c>
      <c r="D8" s="16">
        <f>SUM(C8:C8)</f>
        <v>5085230</v>
      </c>
    </row>
    <row r="9" spans="1:4" s="6" customFormat="1" x14ac:dyDescent="0.2">
      <c r="A9" s="11" t="s">
        <v>7</v>
      </c>
      <c r="B9" s="14" t="s">
        <v>8</v>
      </c>
      <c r="C9" s="38">
        <v>170515</v>
      </c>
      <c r="D9" s="16">
        <f>SUM(C9:C9)</f>
        <v>170515</v>
      </c>
    </row>
    <row r="10" spans="1:4" s="6" customFormat="1" x14ac:dyDescent="0.2">
      <c r="A10" s="26" t="s">
        <v>91</v>
      </c>
      <c r="B10" s="27"/>
      <c r="C10" s="28">
        <f t="shared" ref="C10:D10" si="0">SUM(C6:C9)</f>
        <v>5317745</v>
      </c>
      <c r="D10" s="29">
        <f t="shared" si="0"/>
        <v>5317745</v>
      </c>
    </row>
    <row r="11" spans="1:4" s="6" customFormat="1" ht="1.9" customHeight="1" x14ac:dyDescent="0.2">
      <c r="A11" s="10"/>
      <c r="B11" s="1"/>
      <c r="C11" s="19"/>
      <c r="D11" s="16"/>
    </row>
    <row r="12" spans="1:4" s="6" customFormat="1" ht="25.5" x14ac:dyDescent="0.2">
      <c r="A12" s="26" t="s">
        <v>92</v>
      </c>
      <c r="B12" s="27"/>
      <c r="C12" s="28">
        <f t="shared" ref="C12:D12" si="1">C3+C10</f>
        <v>7913370</v>
      </c>
      <c r="D12" s="29">
        <f t="shared" si="1"/>
        <v>7913370</v>
      </c>
    </row>
    <row r="13" spans="1:4" s="6" customFormat="1" ht="1.9" customHeight="1" x14ac:dyDescent="0.2">
      <c r="A13" s="10" t="s">
        <v>9</v>
      </c>
      <c r="B13" s="1"/>
      <c r="C13" s="19"/>
      <c r="D13" s="16"/>
    </row>
    <row r="14" spans="1:4" s="6" customFormat="1" ht="25.5" x14ac:dyDescent="0.2">
      <c r="A14" s="12" t="s">
        <v>93</v>
      </c>
      <c r="B14" s="14" t="s">
        <v>10</v>
      </c>
      <c r="C14" s="20">
        <v>0</v>
      </c>
      <c r="D14" s="16">
        <f>SUM(C14:C14)</f>
        <v>0</v>
      </c>
    </row>
    <row r="15" spans="1:4" s="6" customFormat="1" x14ac:dyDescent="0.2">
      <c r="A15" s="12" t="s">
        <v>98</v>
      </c>
      <c r="B15" s="14" t="s">
        <v>11</v>
      </c>
      <c r="C15" s="15">
        <v>0</v>
      </c>
      <c r="D15" s="16">
        <f>SUM(C15:C15)</f>
        <v>0</v>
      </c>
    </row>
    <row r="16" spans="1:4" s="6" customFormat="1" ht="38.25" x14ac:dyDescent="0.2">
      <c r="A16" s="12" t="s">
        <v>12</v>
      </c>
      <c r="B16" s="14" t="s">
        <v>13</v>
      </c>
      <c r="C16" s="15">
        <v>0</v>
      </c>
      <c r="D16" s="16">
        <f>SUM(C16:C16)</f>
        <v>0</v>
      </c>
    </row>
    <row r="17" spans="1:4" s="6" customFormat="1" ht="1.9" customHeight="1" x14ac:dyDescent="0.2">
      <c r="A17" s="10"/>
      <c r="B17" s="1"/>
      <c r="C17" s="19"/>
      <c r="D17" s="16"/>
    </row>
    <row r="18" spans="1:4" s="6" customFormat="1" ht="38.25" x14ac:dyDescent="0.2">
      <c r="A18" s="26" t="s">
        <v>100</v>
      </c>
      <c r="B18" s="27"/>
      <c r="C18" s="28">
        <f t="shared" ref="C18:D18" si="2">C12+C14+C15+C16</f>
        <v>7913370</v>
      </c>
      <c r="D18" s="29">
        <f t="shared" si="2"/>
        <v>7913370</v>
      </c>
    </row>
    <row r="19" spans="1:4" s="6" customFormat="1" ht="1.9" customHeight="1" x14ac:dyDescent="0.2">
      <c r="A19" s="10"/>
      <c r="B19" s="1"/>
      <c r="C19" s="19"/>
      <c r="D19" s="16"/>
    </row>
    <row r="20" spans="1:4" s="6" customFormat="1" x14ac:dyDescent="0.2">
      <c r="A20" s="10" t="s">
        <v>99</v>
      </c>
      <c r="B20" s="1"/>
      <c r="C20" s="19"/>
      <c r="D20" s="16"/>
    </row>
    <row r="21" spans="1:4" s="6" customFormat="1" x14ac:dyDescent="0.2">
      <c r="A21" s="10" t="s">
        <v>14</v>
      </c>
      <c r="B21" s="1"/>
      <c r="C21" s="19"/>
      <c r="D21" s="16"/>
    </row>
    <row r="22" spans="1:4" s="6" customFormat="1" x14ac:dyDescent="0.2">
      <c r="A22" s="11" t="s">
        <v>57</v>
      </c>
      <c r="B22" s="14" t="s">
        <v>15</v>
      </c>
      <c r="C22" s="34">
        <f>989500+109344</f>
        <v>1098844</v>
      </c>
      <c r="D22" s="16">
        <f>SUM(C22:C22)</f>
        <v>1098844</v>
      </c>
    </row>
    <row r="23" spans="1:4" s="6" customFormat="1" x14ac:dyDescent="0.2">
      <c r="A23" s="11" t="s">
        <v>114</v>
      </c>
      <c r="B23" s="14" t="s">
        <v>16</v>
      </c>
      <c r="C23" s="34">
        <f>252734+4084.94</f>
        <v>256818.94</v>
      </c>
      <c r="D23" s="16">
        <f>SUM(C23:C23)</f>
        <v>256818.94</v>
      </c>
    </row>
    <row r="24" spans="1:4" s="6" customFormat="1" ht="25.5" x14ac:dyDescent="0.2">
      <c r="A24" s="11" t="s">
        <v>58</v>
      </c>
      <c r="B24" s="14" t="s">
        <v>17</v>
      </c>
      <c r="C24" s="15">
        <v>80000</v>
      </c>
      <c r="D24" s="16">
        <f>SUM(C24:C24)</f>
        <v>80000</v>
      </c>
    </row>
    <row r="25" spans="1:4" s="6" customFormat="1" x14ac:dyDescent="0.2">
      <c r="A25" s="11" t="s">
        <v>59</v>
      </c>
      <c r="B25" s="14" t="s">
        <v>18</v>
      </c>
      <c r="C25" s="15">
        <f>150000+35000+2000+1500+1500+1000+5000+250</f>
        <v>196250</v>
      </c>
      <c r="D25" s="16">
        <f>SUM(C25:C25)</f>
        <v>196250</v>
      </c>
    </row>
    <row r="26" spans="1:4" s="6" customFormat="1" x14ac:dyDescent="0.2">
      <c r="A26" s="11" t="s">
        <v>60</v>
      </c>
      <c r="B26" s="14" t="s">
        <v>19</v>
      </c>
      <c r="C26" s="15">
        <v>0</v>
      </c>
      <c r="D26" s="16">
        <f>SUM(C26:C26)</f>
        <v>0</v>
      </c>
    </row>
    <row r="27" spans="1:4" s="6" customFormat="1" x14ac:dyDescent="0.2">
      <c r="A27" s="11" t="s">
        <v>61</v>
      </c>
      <c r="B27" s="14" t="s">
        <v>20</v>
      </c>
      <c r="C27" s="15">
        <v>0</v>
      </c>
      <c r="D27" s="16">
        <f>SUM(C27:C27)</f>
        <v>0</v>
      </c>
    </row>
    <row r="28" spans="1:4" s="6" customFormat="1" x14ac:dyDescent="0.2">
      <c r="A28" s="30" t="s">
        <v>76</v>
      </c>
      <c r="B28" s="27"/>
      <c r="C28" s="28">
        <f t="shared" ref="C28:D28" si="3">SUM(C22:C27)</f>
        <v>1631912.94</v>
      </c>
      <c r="D28" s="29">
        <f t="shared" si="3"/>
        <v>1631912.94</v>
      </c>
    </row>
    <row r="29" spans="1:4" s="6" customFormat="1" x14ac:dyDescent="0.2">
      <c r="A29" s="10" t="s">
        <v>21</v>
      </c>
      <c r="B29" s="1"/>
      <c r="C29" s="19"/>
      <c r="D29" s="16"/>
    </row>
    <row r="30" spans="1:4" s="6" customFormat="1" x14ac:dyDescent="0.2">
      <c r="A30" s="10" t="s">
        <v>22</v>
      </c>
      <c r="B30" s="1"/>
      <c r="C30" s="19"/>
      <c r="D30" s="16"/>
    </row>
    <row r="31" spans="1:4" s="6" customFormat="1" x14ac:dyDescent="0.2">
      <c r="A31" s="11" t="s">
        <v>57</v>
      </c>
      <c r="B31" s="14" t="s">
        <v>15</v>
      </c>
      <c r="C31" s="35">
        <f>39000+62000+64000+40500+6938+59400+8325</f>
        <v>280163</v>
      </c>
      <c r="D31" s="16">
        <f>SUM(C31:C31)</f>
        <v>280163</v>
      </c>
    </row>
    <row r="32" spans="1:4" s="6" customFormat="1" x14ac:dyDescent="0.2">
      <c r="A32" s="11" t="s">
        <v>114</v>
      </c>
      <c r="B32" s="14" t="s">
        <v>16</v>
      </c>
      <c r="C32" s="35">
        <f>64437+300</f>
        <v>64737</v>
      </c>
      <c r="D32" s="16">
        <f>SUM(C32:C32)</f>
        <v>64737</v>
      </c>
    </row>
    <row r="33" spans="1:4" s="6" customFormat="1" ht="25.5" x14ac:dyDescent="0.2">
      <c r="A33" s="11" t="s">
        <v>58</v>
      </c>
      <c r="B33" s="14" t="s">
        <v>17</v>
      </c>
      <c r="C33" s="15">
        <v>0</v>
      </c>
      <c r="D33" s="16">
        <f>SUM(C33:C33)</f>
        <v>0</v>
      </c>
    </row>
    <row r="34" spans="1:4" s="6" customFormat="1" x14ac:dyDescent="0.2">
      <c r="A34" s="11" t="s">
        <v>59</v>
      </c>
      <c r="B34" s="14" t="s">
        <v>18</v>
      </c>
      <c r="C34" s="15">
        <f>1000+1000</f>
        <v>2000</v>
      </c>
      <c r="D34" s="16">
        <f>SUM(C34:C34)</f>
        <v>2000</v>
      </c>
    </row>
    <row r="35" spans="1:4" s="6" customFormat="1" x14ac:dyDescent="0.2">
      <c r="A35" s="11" t="s">
        <v>60</v>
      </c>
      <c r="B35" s="14" t="s">
        <v>19</v>
      </c>
      <c r="C35" s="15">
        <v>0</v>
      </c>
      <c r="D35" s="16">
        <f>SUM(C35:C35)</f>
        <v>0</v>
      </c>
    </row>
    <row r="36" spans="1:4" s="6" customFormat="1" x14ac:dyDescent="0.2">
      <c r="A36" s="11" t="s">
        <v>61</v>
      </c>
      <c r="B36" s="14" t="s">
        <v>20</v>
      </c>
      <c r="C36" s="15">
        <v>0</v>
      </c>
      <c r="D36" s="16">
        <f>SUM(C36:C36)</f>
        <v>0</v>
      </c>
    </row>
    <row r="37" spans="1:4" s="6" customFormat="1" x14ac:dyDescent="0.2">
      <c r="A37" s="30" t="s">
        <v>77</v>
      </c>
      <c r="B37" s="27"/>
      <c r="C37" s="28">
        <f t="shared" ref="C37:D37" si="4">SUM(C31:C36)</f>
        <v>346900</v>
      </c>
      <c r="D37" s="29">
        <f t="shared" si="4"/>
        <v>346900</v>
      </c>
    </row>
    <row r="38" spans="1:4" s="6" customFormat="1" ht="1.9" customHeight="1" x14ac:dyDescent="0.2">
      <c r="A38" s="10"/>
      <c r="B38" s="1"/>
      <c r="C38" s="19"/>
      <c r="D38" s="16"/>
    </row>
    <row r="39" spans="1:4" s="6" customFormat="1" x14ac:dyDescent="0.2">
      <c r="A39" s="10" t="s">
        <v>23</v>
      </c>
      <c r="B39" s="1"/>
      <c r="C39" s="19"/>
      <c r="D39" s="16"/>
    </row>
    <row r="40" spans="1:4" s="6" customFormat="1" x14ac:dyDescent="0.2">
      <c r="A40" s="11" t="s">
        <v>57</v>
      </c>
      <c r="B40" s="14" t="s">
        <v>15</v>
      </c>
      <c r="C40" s="32">
        <v>332520</v>
      </c>
      <c r="D40" s="16">
        <f>SUM(C40:C40)</f>
        <v>332520</v>
      </c>
    </row>
    <row r="41" spans="1:4" s="6" customFormat="1" x14ac:dyDescent="0.2">
      <c r="A41" s="11" t="s">
        <v>114</v>
      </c>
      <c r="B41" s="14" t="s">
        <v>16</v>
      </c>
      <c r="C41" s="32">
        <f>76480+703.16</f>
        <v>77183.16</v>
      </c>
      <c r="D41" s="16">
        <f>SUM(C41:C41)</f>
        <v>77183.16</v>
      </c>
    </row>
    <row r="42" spans="1:4" s="6" customFormat="1" ht="25.5" x14ac:dyDescent="0.2">
      <c r="A42" s="11" t="s">
        <v>58</v>
      </c>
      <c r="B42" s="14" t="s">
        <v>17</v>
      </c>
      <c r="C42" s="15">
        <v>0</v>
      </c>
      <c r="D42" s="16">
        <f>SUM(C42:C42)</f>
        <v>0</v>
      </c>
    </row>
    <row r="43" spans="1:4" s="6" customFormat="1" x14ac:dyDescent="0.2">
      <c r="A43" s="11" t="s">
        <v>59</v>
      </c>
      <c r="B43" s="14" t="s">
        <v>18</v>
      </c>
      <c r="C43" s="15">
        <f>5000+1000</f>
        <v>6000</v>
      </c>
      <c r="D43" s="16">
        <f>SUM(C43:C43)</f>
        <v>6000</v>
      </c>
    </row>
    <row r="44" spans="1:4" s="6" customFormat="1" x14ac:dyDescent="0.2">
      <c r="A44" s="11" t="s">
        <v>60</v>
      </c>
      <c r="B44" s="14" t="s">
        <v>19</v>
      </c>
      <c r="C44" s="15">
        <v>0</v>
      </c>
      <c r="D44" s="16">
        <f>SUM(C44:C44)</f>
        <v>0</v>
      </c>
    </row>
    <row r="45" spans="1:4" s="6" customFormat="1" x14ac:dyDescent="0.2">
      <c r="A45" s="11" t="s">
        <v>61</v>
      </c>
      <c r="B45" s="14" t="s">
        <v>20</v>
      </c>
      <c r="C45" s="15">
        <v>0</v>
      </c>
      <c r="D45" s="16">
        <f>SUM(C45:C45)</f>
        <v>0</v>
      </c>
    </row>
    <row r="46" spans="1:4" s="6" customFormat="1" x14ac:dyDescent="0.2">
      <c r="A46" s="30" t="s">
        <v>78</v>
      </c>
      <c r="B46" s="27"/>
      <c r="C46" s="28">
        <f t="shared" ref="C46:D46" si="5">SUM(C40:C45)</f>
        <v>415703.16000000003</v>
      </c>
      <c r="D46" s="29">
        <f t="shared" si="5"/>
        <v>415703.16000000003</v>
      </c>
    </row>
    <row r="47" spans="1:4" s="6" customFormat="1" ht="1.9" customHeight="1" x14ac:dyDescent="0.2">
      <c r="A47" s="10"/>
      <c r="B47" s="1"/>
      <c r="C47" s="19"/>
      <c r="D47" s="16"/>
    </row>
    <row r="48" spans="1:4" s="6" customFormat="1" ht="25.5" x14ac:dyDescent="0.2">
      <c r="A48" s="10" t="s">
        <v>35</v>
      </c>
      <c r="B48" s="1"/>
      <c r="C48" s="19"/>
      <c r="D48" s="16"/>
    </row>
    <row r="49" spans="1:4" s="6" customFormat="1" x14ac:dyDescent="0.2">
      <c r="A49" s="11" t="s">
        <v>57</v>
      </c>
      <c r="B49" s="14" t="s">
        <v>15</v>
      </c>
      <c r="C49" s="15">
        <v>0</v>
      </c>
      <c r="D49" s="16">
        <f>SUM(C49:C49)</f>
        <v>0</v>
      </c>
    </row>
    <row r="50" spans="1:4" s="6" customFormat="1" x14ac:dyDescent="0.2">
      <c r="A50" s="11" t="s">
        <v>114</v>
      </c>
      <c r="B50" s="14" t="s">
        <v>16</v>
      </c>
      <c r="C50" s="15">
        <v>0</v>
      </c>
      <c r="D50" s="16">
        <f>SUM(C50:C50)</f>
        <v>0</v>
      </c>
    </row>
    <row r="51" spans="1:4" s="6" customFormat="1" ht="25.5" x14ac:dyDescent="0.2">
      <c r="A51" s="11" t="s">
        <v>58</v>
      </c>
      <c r="B51" s="14" t="s">
        <v>17</v>
      </c>
      <c r="C51" s="15">
        <f>2000+4500+40000+60000+2500+5000+510308+44329+37300+1000</f>
        <v>706937</v>
      </c>
      <c r="D51" s="16">
        <f>SUM(C51:C51)</f>
        <v>706937</v>
      </c>
    </row>
    <row r="52" spans="1:4" s="6" customFormat="1" x14ac:dyDescent="0.2">
      <c r="A52" s="11" t="s">
        <v>59</v>
      </c>
      <c r="B52" s="14" t="s">
        <v>18</v>
      </c>
      <c r="C52" s="15"/>
      <c r="D52" s="16">
        <f>SUM(C52:C52)</f>
        <v>0</v>
      </c>
    </row>
    <row r="53" spans="1:4" s="6" customFormat="1" x14ac:dyDescent="0.2">
      <c r="A53" s="11" t="s">
        <v>60</v>
      </c>
      <c r="B53" s="14" t="s">
        <v>19</v>
      </c>
      <c r="C53" s="15">
        <v>0</v>
      </c>
      <c r="D53" s="16">
        <f>SUM(C53:C53)</f>
        <v>0</v>
      </c>
    </row>
    <row r="54" spans="1:4" s="6" customFormat="1" x14ac:dyDescent="0.2">
      <c r="A54" s="11" t="s">
        <v>61</v>
      </c>
      <c r="B54" s="14" t="s">
        <v>20</v>
      </c>
      <c r="C54" s="15">
        <v>22696</v>
      </c>
      <c r="D54" s="16">
        <f>SUM(C54:C54)</f>
        <v>22696</v>
      </c>
    </row>
    <row r="55" spans="1:4" s="6" customFormat="1" x14ac:dyDescent="0.2">
      <c r="A55" s="30" t="s">
        <v>79</v>
      </c>
      <c r="B55" s="27"/>
      <c r="C55" s="28">
        <f t="shared" ref="C55:D55" si="6">SUM(C49:C54)</f>
        <v>729633</v>
      </c>
      <c r="D55" s="29">
        <f t="shared" si="6"/>
        <v>729633</v>
      </c>
    </row>
    <row r="56" spans="1:4" s="6" customFormat="1" ht="1.9" customHeight="1" x14ac:dyDescent="0.2">
      <c r="A56" s="10"/>
      <c r="B56" s="1"/>
      <c r="C56" s="19"/>
      <c r="D56" s="16"/>
    </row>
    <row r="57" spans="1:4" s="6" customFormat="1" x14ac:dyDescent="0.2">
      <c r="A57" s="10" t="s">
        <v>24</v>
      </c>
      <c r="B57" s="1"/>
      <c r="C57" s="19"/>
      <c r="D57" s="16"/>
    </row>
    <row r="58" spans="1:4" s="6" customFormat="1" x14ac:dyDescent="0.2">
      <c r="A58" s="11" t="s">
        <v>57</v>
      </c>
      <c r="B58" s="14" t="s">
        <v>15</v>
      </c>
      <c r="C58" s="33">
        <f>424000-64000</f>
        <v>360000</v>
      </c>
      <c r="D58" s="16">
        <f>SUM(C58:C58)</f>
        <v>360000</v>
      </c>
    </row>
    <row r="59" spans="1:4" s="6" customFormat="1" x14ac:dyDescent="0.2">
      <c r="A59" s="11" t="s">
        <v>114</v>
      </c>
      <c r="B59" s="14" t="s">
        <v>16</v>
      </c>
      <c r="C59" s="33">
        <f>97520+1051.6-14720-300</f>
        <v>83551.600000000006</v>
      </c>
      <c r="D59" s="16">
        <f>SUM(C59:C59)</f>
        <v>83551.600000000006</v>
      </c>
    </row>
    <row r="60" spans="1:4" s="6" customFormat="1" ht="25.5" x14ac:dyDescent="0.2">
      <c r="A60" s="11" t="s">
        <v>58</v>
      </c>
      <c r="B60" s="14" t="s">
        <v>17</v>
      </c>
      <c r="C60" s="15">
        <v>0</v>
      </c>
      <c r="D60" s="16">
        <f>SUM(C60:C60)</f>
        <v>0</v>
      </c>
    </row>
    <row r="61" spans="1:4" s="6" customFormat="1" x14ac:dyDescent="0.2">
      <c r="A61" s="11" t="s">
        <v>59</v>
      </c>
      <c r="B61" s="14" t="s">
        <v>18</v>
      </c>
      <c r="C61" s="15">
        <v>0</v>
      </c>
      <c r="D61" s="16">
        <f>SUM(C61:C61)</f>
        <v>0</v>
      </c>
    </row>
    <row r="62" spans="1:4" s="6" customFormat="1" x14ac:dyDescent="0.2">
      <c r="A62" s="11" t="s">
        <v>60</v>
      </c>
      <c r="B62" s="14" t="s">
        <v>19</v>
      </c>
      <c r="C62" s="15">
        <v>0</v>
      </c>
      <c r="D62" s="16">
        <f>SUM(C62:C62)</f>
        <v>0</v>
      </c>
    </row>
    <row r="63" spans="1:4" s="6" customFormat="1" x14ac:dyDescent="0.2">
      <c r="A63" s="11" t="s">
        <v>61</v>
      </c>
      <c r="B63" s="14" t="s">
        <v>20</v>
      </c>
      <c r="C63" s="15">
        <v>0</v>
      </c>
      <c r="D63" s="16">
        <f>SUM(C63:C63)</f>
        <v>0</v>
      </c>
    </row>
    <row r="64" spans="1:4" s="6" customFormat="1" x14ac:dyDescent="0.2">
      <c r="A64" s="30" t="s">
        <v>79</v>
      </c>
      <c r="B64" s="27"/>
      <c r="C64" s="28">
        <f t="shared" ref="C64:D64" si="7">SUM(C58:C63)</f>
        <v>443551.6</v>
      </c>
      <c r="D64" s="29">
        <f t="shared" si="7"/>
        <v>443551.6</v>
      </c>
    </row>
    <row r="65" spans="1:4" s="6" customFormat="1" ht="1.9" customHeight="1" x14ac:dyDescent="0.2">
      <c r="A65" s="10"/>
      <c r="B65" s="1"/>
      <c r="C65" s="19"/>
      <c r="D65" s="16"/>
    </row>
    <row r="66" spans="1:4" s="6" customFormat="1" ht="25.5" x14ac:dyDescent="0.2">
      <c r="A66" s="10" t="s">
        <v>36</v>
      </c>
      <c r="B66" s="1"/>
      <c r="C66" s="19"/>
      <c r="D66" s="16"/>
    </row>
    <row r="67" spans="1:4" s="6" customFormat="1" x14ac:dyDescent="0.2">
      <c r="A67" s="11" t="s">
        <v>57</v>
      </c>
      <c r="B67" s="14" t="s">
        <v>15</v>
      </c>
      <c r="C67" s="15">
        <v>0</v>
      </c>
      <c r="D67" s="16">
        <f>SUM(C67:C67)</f>
        <v>0</v>
      </c>
    </row>
    <row r="68" spans="1:4" s="6" customFormat="1" x14ac:dyDescent="0.2">
      <c r="A68" s="11" t="s">
        <v>114</v>
      </c>
      <c r="B68" s="14" t="s">
        <v>16</v>
      </c>
      <c r="C68" s="15">
        <v>0</v>
      </c>
      <c r="D68" s="16">
        <f>SUM(C68:C68)</f>
        <v>0</v>
      </c>
    </row>
    <row r="69" spans="1:4" s="6" customFormat="1" ht="25.5" x14ac:dyDescent="0.2">
      <c r="A69" s="11" t="s">
        <v>58</v>
      </c>
      <c r="B69" s="14" t="s">
        <v>17</v>
      </c>
      <c r="C69" s="15">
        <f>10000+54800+12000+110103+9175+35000</f>
        <v>231078</v>
      </c>
      <c r="D69" s="16">
        <f>SUM(C69:C69)</f>
        <v>231078</v>
      </c>
    </row>
    <row r="70" spans="1:4" s="6" customFormat="1" x14ac:dyDescent="0.2">
      <c r="A70" s="11" t="s">
        <v>59</v>
      </c>
      <c r="B70" s="14" t="s">
        <v>18</v>
      </c>
      <c r="C70" s="15">
        <f>8000</f>
        <v>8000</v>
      </c>
      <c r="D70" s="16">
        <f>SUM(C70:C70)</f>
        <v>8000</v>
      </c>
    </row>
    <row r="71" spans="1:4" s="6" customFormat="1" x14ac:dyDescent="0.2">
      <c r="A71" s="11" t="s">
        <v>60</v>
      </c>
      <c r="B71" s="14" t="s">
        <v>19</v>
      </c>
      <c r="C71" s="15">
        <v>0</v>
      </c>
      <c r="D71" s="16">
        <f>SUM(C71:C71)</f>
        <v>0</v>
      </c>
    </row>
    <row r="72" spans="1:4" s="6" customFormat="1" x14ac:dyDescent="0.2">
      <c r="A72" s="11" t="s">
        <v>61</v>
      </c>
      <c r="B72" s="14" t="s">
        <v>20</v>
      </c>
      <c r="C72" s="15"/>
      <c r="D72" s="16">
        <f>SUM(C72:C72)</f>
        <v>0</v>
      </c>
    </row>
    <row r="73" spans="1:4" s="6" customFormat="1" x14ac:dyDescent="0.2">
      <c r="A73" s="30" t="s">
        <v>90</v>
      </c>
      <c r="B73" s="27"/>
      <c r="C73" s="28">
        <f t="shared" ref="C73:D73" si="8">SUM(C67:C72)</f>
        <v>239078</v>
      </c>
      <c r="D73" s="29">
        <f t="shared" si="8"/>
        <v>239078</v>
      </c>
    </row>
    <row r="74" spans="1:4" s="6" customFormat="1" ht="25.5" x14ac:dyDescent="0.2">
      <c r="A74" s="10" t="s">
        <v>25</v>
      </c>
      <c r="B74" s="1"/>
      <c r="C74" s="19"/>
      <c r="D74" s="16"/>
    </row>
    <row r="75" spans="1:4" s="6" customFormat="1" x14ac:dyDescent="0.2">
      <c r="A75" s="11" t="s">
        <v>57</v>
      </c>
      <c r="B75" s="14" t="s">
        <v>15</v>
      </c>
      <c r="C75" s="40">
        <v>64000</v>
      </c>
      <c r="D75" s="16">
        <f>SUM(C75:C75)</f>
        <v>64000</v>
      </c>
    </row>
    <row r="76" spans="1:4" s="6" customFormat="1" x14ac:dyDescent="0.2">
      <c r="A76" s="11" t="s">
        <v>114</v>
      </c>
      <c r="B76" s="14" t="s">
        <v>16</v>
      </c>
      <c r="C76" s="40">
        <f>14720+300</f>
        <v>15020</v>
      </c>
      <c r="D76" s="16">
        <f>SUM(C76:C76)</f>
        <v>15020</v>
      </c>
    </row>
    <row r="77" spans="1:4" s="6" customFormat="1" ht="25.5" x14ac:dyDescent="0.2">
      <c r="A77" s="11" t="s">
        <v>58</v>
      </c>
      <c r="B77" s="14" t="s">
        <v>17</v>
      </c>
      <c r="C77" s="15">
        <f>10000+110000+10000+8000+7800+2500+90000+10000</f>
        <v>248300</v>
      </c>
      <c r="D77" s="16">
        <f>SUM(C77:C77)</f>
        <v>248300</v>
      </c>
    </row>
    <row r="78" spans="1:4" s="6" customFormat="1" x14ac:dyDescent="0.2">
      <c r="A78" s="11" t="s">
        <v>59</v>
      </c>
      <c r="B78" s="14" t="s">
        <v>18</v>
      </c>
      <c r="C78" s="15">
        <f>50000+5000+15000+1500+15000+25000+12000+3000+1500</f>
        <v>128000</v>
      </c>
      <c r="D78" s="16">
        <f>SUM(C78:C78)</f>
        <v>128000</v>
      </c>
    </row>
    <row r="79" spans="1:4" s="6" customFormat="1" x14ac:dyDescent="0.2">
      <c r="A79" s="11" t="s">
        <v>60</v>
      </c>
      <c r="B79" s="14" t="s">
        <v>19</v>
      </c>
      <c r="C79" s="15">
        <v>0</v>
      </c>
      <c r="D79" s="16">
        <f>SUM(C79:C79)</f>
        <v>0</v>
      </c>
    </row>
    <row r="80" spans="1:4" s="6" customFormat="1" x14ac:dyDescent="0.2">
      <c r="A80" s="11" t="s">
        <v>61</v>
      </c>
      <c r="B80" s="14" t="s">
        <v>20</v>
      </c>
      <c r="C80" s="15"/>
      <c r="D80" s="16">
        <f>SUM(C80:C80)</f>
        <v>0</v>
      </c>
    </row>
    <row r="81" spans="1:4" s="6" customFormat="1" x14ac:dyDescent="0.2">
      <c r="A81" s="30" t="s">
        <v>80</v>
      </c>
      <c r="B81" s="27"/>
      <c r="C81" s="28">
        <f t="shared" ref="C81:D81" si="9">SUM(C75:C80)</f>
        <v>455320</v>
      </c>
      <c r="D81" s="29">
        <f t="shared" si="9"/>
        <v>455320</v>
      </c>
    </row>
    <row r="82" spans="1:4" s="6" customFormat="1" ht="1.9" customHeight="1" x14ac:dyDescent="0.2">
      <c r="A82" s="10"/>
      <c r="B82" s="1"/>
      <c r="C82" s="19"/>
      <c r="D82" s="16"/>
    </row>
    <row r="83" spans="1:4" s="6" customFormat="1" x14ac:dyDescent="0.2">
      <c r="A83" s="10" t="s">
        <v>26</v>
      </c>
      <c r="B83" s="1"/>
      <c r="C83" s="19"/>
      <c r="D83" s="16"/>
    </row>
    <row r="84" spans="1:4" s="6" customFormat="1" x14ac:dyDescent="0.2">
      <c r="A84" s="11" t="s">
        <v>57</v>
      </c>
      <c r="B84" s="14" t="s">
        <v>15</v>
      </c>
      <c r="C84" s="15">
        <v>0</v>
      </c>
      <c r="D84" s="16">
        <f>SUM(C84:C84)</f>
        <v>0</v>
      </c>
    </row>
    <row r="85" spans="1:4" s="6" customFormat="1" x14ac:dyDescent="0.2">
      <c r="A85" s="11" t="s">
        <v>114</v>
      </c>
      <c r="B85" s="14" t="s">
        <v>16</v>
      </c>
      <c r="C85" s="15">
        <v>0</v>
      </c>
      <c r="D85" s="16">
        <f>SUM(C85:C85)</f>
        <v>0</v>
      </c>
    </row>
    <row r="86" spans="1:4" s="6" customFormat="1" ht="25.5" x14ac:dyDescent="0.2">
      <c r="A86" s="11" t="s">
        <v>58</v>
      </c>
      <c r="B86" s="14" t="s">
        <v>17</v>
      </c>
      <c r="C86" s="15">
        <v>0</v>
      </c>
      <c r="D86" s="16">
        <f>SUM(C86:C86)</f>
        <v>0</v>
      </c>
    </row>
    <row r="87" spans="1:4" s="6" customFormat="1" x14ac:dyDescent="0.2">
      <c r="A87" s="11" t="s">
        <v>59</v>
      </c>
      <c r="B87" s="14" t="s">
        <v>18</v>
      </c>
      <c r="C87" s="15">
        <f>1500+400</f>
        <v>1900</v>
      </c>
      <c r="D87" s="16">
        <f>SUM(C87:C87)</f>
        <v>1900</v>
      </c>
    </row>
    <row r="88" spans="1:4" s="6" customFormat="1" x14ac:dyDescent="0.2">
      <c r="A88" s="11" t="s">
        <v>60</v>
      </c>
      <c r="B88" s="14" t="s">
        <v>19</v>
      </c>
      <c r="C88" s="15">
        <v>0</v>
      </c>
      <c r="D88" s="16">
        <f>SUM(C88:C88)</f>
        <v>0</v>
      </c>
    </row>
    <row r="89" spans="1:4" s="6" customFormat="1" x14ac:dyDescent="0.2">
      <c r="A89" s="11" t="s">
        <v>61</v>
      </c>
      <c r="B89" s="14" t="s">
        <v>20</v>
      </c>
      <c r="C89" s="15">
        <v>0</v>
      </c>
      <c r="D89" s="16">
        <f>SUM(C89:C89)</f>
        <v>0</v>
      </c>
    </row>
    <row r="90" spans="1:4" s="6" customFormat="1" x14ac:dyDescent="0.2">
      <c r="A90" s="30" t="s">
        <v>81</v>
      </c>
      <c r="B90" s="27"/>
      <c r="C90" s="28">
        <f t="shared" ref="C90:D90" si="10">SUM(C84:C89)</f>
        <v>1900</v>
      </c>
      <c r="D90" s="29">
        <f t="shared" si="10"/>
        <v>1900</v>
      </c>
    </row>
    <row r="91" spans="1:4" s="6" customFormat="1" ht="1.9" customHeight="1" x14ac:dyDescent="0.2">
      <c r="A91" s="10"/>
      <c r="B91" s="1"/>
      <c r="C91" s="19"/>
      <c r="D91" s="16"/>
    </row>
    <row r="92" spans="1:4" s="6" customFormat="1" ht="25.5" x14ac:dyDescent="0.2">
      <c r="A92" s="10" t="s">
        <v>37</v>
      </c>
      <c r="B92" s="1"/>
      <c r="C92" s="19"/>
      <c r="D92" s="16"/>
    </row>
    <row r="93" spans="1:4" s="6" customFormat="1" x14ac:dyDescent="0.2">
      <c r="A93" s="11" t="s">
        <v>57</v>
      </c>
      <c r="B93" s="14" t="s">
        <v>15</v>
      </c>
      <c r="C93" s="15">
        <v>0</v>
      </c>
      <c r="D93" s="16">
        <f>SUM(C93:C93)</f>
        <v>0</v>
      </c>
    </row>
    <row r="94" spans="1:4" s="6" customFormat="1" x14ac:dyDescent="0.2">
      <c r="A94" s="11" t="s">
        <v>114</v>
      </c>
      <c r="B94" s="14" t="s">
        <v>16</v>
      </c>
      <c r="C94" s="15">
        <v>0</v>
      </c>
      <c r="D94" s="16">
        <f>SUM(C94:C94)</f>
        <v>0</v>
      </c>
    </row>
    <row r="95" spans="1:4" s="6" customFormat="1" ht="25.5" x14ac:dyDescent="0.2">
      <c r="A95" s="11" t="s">
        <v>58</v>
      </c>
      <c r="B95" s="14" t="s">
        <v>17</v>
      </c>
      <c r="C95" s="15">
        <f>43000+2415+63000+28400+10000</f>
        <v>146815</v>
      </c>
      <c r="D95" s="16">
        <f>SUM(C95:C95)</f>
        <v>146815</v>
      </c>
    </row>
    <row r="96" spans="1:4" s="6" customFormat="1" x14ac:dyDescent="0.2">
      <c r="A96" s="11" t="s">
        <v>59</v>
      </c>
      <c r="B96" s="14" t="s">
        <v>18</v>
      </c>
      <c r="C96" s="15">
        <f>5000+35000+10000+5000+16000</f>
        <v>71000</v>
      </c>
      <c r="D96" s="16">
        <f>SUM(C96:C96)</f>
        <v>71000</v>
      </c>
    </row>
    <row r="97" spans="1:4" s="6" customFormat="1" x14ac:dyDescent="0.2">
      <c r="A97" s="11" t="s">
        <v>60</v>
      </c>
      <c r="B97" s="14" t="s">
        <v>19</v>
      </c>
      <c r="C97" s="15">
        <v>0</v>
      </c>
      <c r="D97" s="16">
        <f>SUM(C97:C97)</f>
        <v>0</v>
      </c>
    </row>
    <row r="98" spans="1:4" s="6" customFormat="1" x14ac:dyDescent="0.2">
      <c r="A98" s="11" t="s">
        <v>61</v>
      </c>
      <c r="B98" s="14" t="s">
        <v>20</v>
      </c>
      <c r="C98" s="15">
        <v>0</v>
      </c>
      <c r="D98" s="16">
        <f>SUM(C98:C98)</f>
        <v>0</v>
      </c>
    </row>
    <row r="99" spans="1:4" s="6" customFormat="1" x14ac:dyDescent="0.2">
      <c r="A99" s="30" t="s">
        <v>82</v>
      </c>
      <c r="B99" s="27"/>
      <c r="C99" s="28">
        <f t="shared" ref="C99:D99" si="11">SUM(C93:C98)</f>
        <v>217815</v>
      </c>
      <c r="D99" s="29">
        <f t="shared" si="11"/>
        <v>217815</v>
      </c>
    </row>
    <row r="100" spans="1:4" s="6" customFormat="1" ht="1.9" customHeight="1" x14ac:dyDescent="0.2">
      <c r="A100" s="10"/>
      <c r="B100" s="1"/>
      <c r="C100" s="19"/>
      <c r="D100" s="16"/>
    </row>
    <row r="101" spans="1:4" s="6" customFormat="1" x14ac:dyDescent="0.2">
      <c r="A101" s="10" t="s">
        <v>27</v>
      </c>
      <c r="B101" s="1"/>
      <c r="C101" s="19"/>
      <c r="D101" s="16"/>
    </row>
    <row r="102" spans="1:4" s="6" customFormat="1" x14ac:dyDescent="0.2">
      <c r="A102" s="11" t="s">
        <v>57</v>
      </c>
      <c r="B102" s="14" t="s">
        <v>15</v>
      </c>
      <c r="C102" s="15">
        <v>0</v>
      </c>
      <c r="D102" s="16">
        <f>SUM(C102:C102)</f>
        <v>0</v>
      </c>
    </row>
    <row r="103" spans="1:4" s="6" customFormat="1" x14ac:dyDescent="0.2">
      <c r="A103" s="11" t="s">
        <v>114</v>
      </c>
      <c r="B103" s="14" t="s">
        <v>16</v>
      </c>
      <c r="C103" s="15">
        <v>0</v>
      </c>
      <c r="D103" s="16">
        <f>SUM(C103:C103)</f>
        <v>0</v>
      </c>
    </row>
    <row r="104" spans="1:4" s="6" customFormat="1" ht="25.5" x14ac:dyDescent="0.2">
      <c r="A104" s="11" t="s">
        <v>58</v>
      </c>
      <c r="B104" s="14" t="s">
        <v>17</v>
      </c>
      <c r="C104" s="15">
        <v>0</v>
      </c>
      <c r="D104" s="16">
        <f>SUM(C104:C104)</f>
        <v>0</v>
      </c>
    </row>
    <row r="105" spans="1:4" s="6" customFormat="1" x14ac:dyDescent="0.2">
      <c r="A105" s="11" t="s">
        <v>59</v>
      </c>
      <c r="B105" s="14" t="s">
        <v>18</v>
      </c>
      <c r="C105" s="15">
        <v>0</v>
      </c>
      <c r="D105" s="16">
        <f>SUM(C105:C105)</f>
        <v>0</v>
      </c>
    </row>
    <row r="106" spans="1:4" s="6" customFormat="1" x14ac:dyDescent="0.2">
      <c r="A106" s="11" t="s">
        <v>60</v>
      </c>
      <c r="B106" s="14" t="s">
        <v>19</v>
      </c>
      <c r="C106" s="15">
        <v>0</v>
      </c>
      <c r="D106" s="16">
        <f>SUM(C106:C106)</f>
        <v>0</v>
      </c>
    </row>
    <row r="107" spans="1:4" s="6" customFormat="1" x14ac:dyDescent="0.2">
      <c r="A107" s="11" t="s">
        <v>61</v>
      </c>
      <c r="B107" s="14" t="s">
        <v>20</v>
      </c>
      <c r="C107" s="15">
        <v>0</v>
      </c>
      <c r="D107" s="16">
        <f>SUM(C107:C107)</f>
        <v>0</v>
      </c>
    </row>
    <row r="108" spans="1:4" s="6" customFormat="1" x14ac:dyDescent="0.2">
      <c r="A108" s="30" t="s">
        <v>83</v>
      </c>
      <c r="B108" s="27"/>
      <c r="C108" s="28">
        <f t="shared" ref="C108:D108" si="12">SUM(C102:C107)</f>
        <v>0</v>
      </c>
      <c r="D108" s="29">
        <f t="shared" si="12"/>
        <v>0</v>
      </c>
    </row>
    <row r="109" spans="1:4" s="6" customFormat="1" ht="1.9" customHeight="1" x14ac:dyDescent="0.2">
      <c r="A109" s="10"/>
      <c r="B109" s="1"/>
      <c r="C109" s="19"/>
      <c r="D109" s="16"/>
    </row>
    <row r="110" spans="1:4" s="6" customFormat="1" x14ac:dyDescent="0.2">
      <c r="A110" s="10" t="s">
        <v>28</v>
      </c>
      <c r="B110" s="1"/>
      <c r="C110" s="19"/>
      <c r="D110" s="16"/>
    </row>
    <row r="111" spans="1:4" s="6" customFormat="1" x14ac:dyDescent="0.2">
      <c r="A111" s="11" t="s">
        <v>57</v>
      </c>
      <c r="B111" s="14" t="s">
        <v>15</v>
      </c>
      <c r="C111" s="15">
        <v>0</v>
      </c>
      <c r="D111" s="16">
        <f>SUM(C111:C111)</f>
        <v>0</v>
      </c>
    </row>
    <row r="112" spans="1:4" s="6" customFormat="1" x14ac:dyDescent="0.2">
      <c r="A112" s="11" t="s">
        <v>114</v>
      </c>
      <c r="B112" s="14" t="s">
        <v>16</v>
      </c>
      <c r="C112" s="15">
        <v>0</v>
      </c>
      <c r="D112" s="16">
        <f>SUM(C112:C112)</f>
        <v>0</v>
      </c>
    </row>
    <row r="113" spans="1:4" s="6" customFormat="1" ht="25.5" x14ac:dyDescent="0.2">
      <c r="A113" s="11" t="s">
        <v>58</v>
      </c>
      <c r="B113" s="14" t="s">
        <v>17</v>
      </c>
      <c r="C113" s="15">
        <v>0</v>
      </c>
      <c r="D113" s="16">
        <f>SUM(C113:C113)</f>
        <v>0</v>
      </c>
    </row>
    <row r="114" spans="1:4" s="6" customFormat="1" x14ac:dyDescent="0.2">
      <c r="A114" s="11" t="s">
        <v>59</v>
      </c>
      <c r="B114" s="14" t="s">
        <v>18</v>
      </c>
      <c r="C114" s="15">
        <v>0</v>
      </c>
      <c r="D114" s="16">
        <f>SUM(C114:C114)</f>
        <v>0</v>
      </c>
    </row>
    <row r="115" spans="1:4" s="6" customFormat="1" x14ac:dyDescent="0.2">
      <c r="A115" s="11" t="s">
        <v>60</v>
      </c>
      <c r="B115" s="14" t="s">
        <v>19</v>
      </c>
      <c r="C115" s="15">
        <v>0</v>
      </c>
      <c r="D115" s="16">
        <f>SUM(C115:C115)</f>
        <v>0</v>
      </c>
    </row>
    <row r="116" spans="1:4" s="6" customFormat="1" x14ac:dyDescent="0.2">
      <c r="A116" s="11" t="s">
        <v>61</v>
      </c>
      <c r="B116" s="14" t="s">
        <v>20</v>
      </c>
      <c r="C116" s="15">
        <v>0</v>
      </c>
      <c r="D116" s="16">
        <f>SUM(C116:C116)</f>
        <v>0</v>
      </c>
    </row>
    <row r="117" spans="1:4" s="6" customFormat="1" x14ac:dyDescent="0.2">
      <c r="A117" s="30" t="s">
        <v>83</v>
      </c>
      <c r="B117" s="27"/>
      <c r="C117" s="28">
        <f t="shared" ref="C117:D117" si="13">SUM(C111:C116)</f>
        <v>0</v>
      </c>
      <c r="D117" s="29">
        <f t="shared" si="13"/>
        <v>0</v>
      </c>
    </row>
    <row r="118" spans="1:4" s="6" customFormat="1" x14ac:dyDescent="0.2">
      <c r="A118" s="10" t="s">
        <v>51</v>
      </c>
      <c r="B118" s="1"/>
      <c r="C118" s="19"/>
      <c r="D118" s="16"/>
    </row>
    <row r="119" spans="1:4" s="6" customFormat="1" x14ac:dyDescent="0.2">
      <c r="A119" s="11" t="s">
        <v>57</v>
      </c>
      <c r="B119" s="14" t="s">
        <v>15</v>
      </c>
      <c r="C119" s="15">
        <v>0</v>
      </c>
      <c r="D119" s="16">
        <f>SUM(C119:C119)</f>
        <v>0</v>
      </c>
    </row>
    <row r="120" spans="1:4" s="6" customFormat="1" x14ac:dyDescent="0.2">
      <c r="A120" s="11" t="s">
        <v>114</v>
      </c>
      <c r="B120" s="14" t="s">
        <v>16</v>
      </c>
      <c r="C120" s="15">
        <v>0</v>
      </c>
      <c r="D120" s="16">
        <f>SUM(C120:C120)</f>
        <v>0</v>
      </c>
    </row>
    <row r="121" spans="1:4" s="6" customFormat="1" ht="25.5" x14ac:dyDescent="0.2">
      <c r="A121" s="11" t="s">
        <v>58</v>
      </c>
      <c r="B121" s="14" t="s">
        <v>17</v>
      </c>
      <c r="C121" s="15">
        <v>0</v>
      </c>
      <c r="D121" s="16">
        <f>SUM(C121:C121)</f>
        <v>0</v>
      </c>
    </row>
    <row r="122" spans="1:4" s="6" customFormat="1" x14ac:dyDescent="0.2">
      <c r="A122" s="11" t="s">
        <v>59</v>
      </c>
      <c r="B122" s="14" t="s">
        <v>18</v>
      </c>
      <c r="C122" s="15">
        <v>0</v>
      </c>
      <c r="D122" s="16">
        <f>SUM(C122:C122)</f>
        <v>0</v>
      </c>
    </row>
    <row r="123" spans="1:4" s="6" customFormat="1" x14ac:dyDescent="0.2">
      <c r="A123" s="11" t="s">
        <v>60</v>
      </c>
      <c r="B123" s="14" t="s">
        <v>19</v>
      </c>
      <c r="C123" s="15">
        <v>0</v>
      </c>
      <c r="D123" s="16">
        <f>SUM(C123:C123)</f>
        <v>0</v>
      </c>
    </row>
    <row r="124" spans="1:4" s="6" customFormat="1" x14ac:dyDescent="0.2">
      <c r="A124" s="11" t="s">
        <v>61</v>
      </c>
      <c r="B124" s="14" t="s">
        <v>20</v>
      </c>
      <c r="C124" s="15">
        <v>0</v>
      </c>
      <c r="D124" s="16">
        <f>SUM(C124:C124)</f>
        <v>0</v>
      </c>
    </row>
    <row r="125" spans="1:4" s="6" customFormat="1" x14ac:dyDescent="0.2">
      <c r="A125" s="30" t="s">
        <v>84</v>
      </c>
      <c r="B125" s="27"/>
      <c r="C125" s="28">
        <f t="shared" ref="C125:D125" si="14">SUM(C119:C124)</f>
        <v>0</v>
      </c>
      <c r="D125" s="29">
        <f t="shared" si="14"/>
        <v>0</v>
      </c>
    </row>
    <row r="126" spans="1:4" s="6" customFormat="1" ht="1.9" customHeight="1" x14ac:dyDescent="0.2">
      <c r="A126" s="10"/>
      <c r="B126" s="1"/>
      <c r="C126" s="19"/>
      <c r="D126" s="16"/>
    </row>
    <row r="127" spans="1:4" s="6" customFormat="1" x14ac:dyDescent="0.2">
      <c r="A127" s="10" t="s">
        <v>29</v>
      </c>
      <c r="B127" s="1"/>
      <c r="C127" s="19"/>
      <c r="D127" s="16"/>
    </row>
    <row r="128" spans="1:4" s="6" customFormat="1" x14ac:dyDescent="0.2">
      <c r="A128" s="11" t="s">
        <v>57</v>
      </c>
      <c r="B128" s="14" t="s">
        <v>15</v>
      </c>
      <c r="C128" s="15">
        <v>0</v>
      </c>
      <c r="D128" s="16">
        <f>SUM(C128:C128)</f>
        <v>0</v>
      </c>
    </row>
    <row r="129" spans="1:4" s="6" customFormat="1" x14ac:dyDescent="0.2">
      <c r="A129" s="11" t="s">
        <v>114</v>
      </c>
      <c r="B129" s="14" t="s">
        <v>16</v>
      </c>
      <c r="C129" s="15">
        <v>0</v>
      </c>
      <c r="D129" s="16">
        <f>SUM(C129:C129)</f>
        <v>0</v>
      </c>
    </row>
    <row r="130" spans="1:4" s="6" customFormat="1" ht="25.5" x14ac:dyDescent="0.2">
      <c r="A130" s="11" t="s">
        <v>58</v>
      </c>
      <c r="B130" s="14" t="s">
        <v>17</v>
      </c>
      <c r="C130" s="15">
        <v>0</v>
      </c>
      <c r="D130" s="16">
        <f>SUM(C130:C130)</f>
        <v>0</v>
      </c>
    </row>
    <row r="131" spans="1:4" s="6" customFormat="1" x14ac:dyDescent="0.2">
      <c r="A131" s="11" t="s">
        <v>59</v>
      </c>
      <c r="B131" s="14" t="s">
        <v>18</v>
      </c>
      <c r="C131" s="15">
        <v>0</v>
      </c>
      <c r="D131" s="16">
        <f>SUM(C131:C131)</f>
        <v>0</v>
      </c>
    </row>
    <row r="132" spans="1:4" s="6" customFormat="1" x14ac:dyDescent="0.2">
      <c r="A132" s="11" t="s">
        <v>60</v>
      </c>
      <c r="B132" s="14" t="s">
        <v>19</v>
      </c>
      <c r="C132" s="15">
        <v>0</v>
      </c>
      <c r="D132" s="16">
        <f>SUM(C132:C132)</f>
        <v>0</v>
      </c>
    </row>
    <row r="133" spans="1:4" s="6" customFormat="1" x14ac:dyDescent="0.2">
      <c r="A133" s="11" t="s">
        <v>61</v>
      </c>
      <c r="B133" s="14" t="s">
        <v>20</v>
      </c>
      <c r="C133" s="15">
        <v>0</v>
      </c>
      <c r="D133" s="16">
        <f>SUM(C133:C133)</f>
        <v>0</v>
      </c>
    </row>
    <row r="134" spans="1:4" s="6" customFormat="1" x14ac:dyDescent="0.2">
      <c r="A134" s="30" t="s">
        <v>85</v>
      </c>
      <c r="B134" s="27"/>
      <c r="C134" s="28">
        <f t="shared" ref="C134:D134" si="15">SUM(C128:C133)</f>
        <v>0</v>
      </c>
      <c r="D134" s="29">
        <f t="shared" si="15"/>
        <v>0</v>
      </c>
    </row>
    <row r="135" spans="1:4" s="6" customFormat="1" ht="1.9" customHeight="1" x14ac:dyDescent="0.2">
      <c r="A135" s="10"/>
      <c r="B135" s="1"/>
      <c r="C135" s="19"/>
      <c r="D135" s="16"/>
    </row>
    <row r="136" spans="1:4" s="6" customFormat="1" x14ac:dyDescent="0.2">
      <c r="A136" s="10" t="s">
        <v>30</v>
      </c>
      <c r="B136" s="1"/>
      <c r="C136" s="19"/>
      <c r="D136" s="16"/>
    </row>
    <row r="137" spans="1:4" s="6" customFormat="1" x14ac:dyDescent="0.2">
      <c r="A137" s="11" t="s">
        <v>57</v>
      </c>
      <c r="B137" s="14" t="s">
        <v>15</v>
      </c>
      <c r="C137" s="15">
        <v>0</v>
      </c>
      <c r="D137" s="16">
        <f>SUM(C137:C137)</f>
        <v>0</v>
      </c>
    </row>
    <row r="138" spans="1:4" s="6" customFormat="1" x14ac:dyDescent="0.2">
      <c r="A138" s="11" t="s">
        <v>114</v>
      </c>
      <c r="B138" s="14" t="s">
        <v>16</v>
      </c>
      <c r="C138" s="15">
        <v>0</v>
      </c>
      <c r="D138" s="16">
        <f>SUM(C138:C138)</f>
        <v>0</v>
      </c>
    </row>
    <row r="139" spans="1:4" s="6" customFormat="1" ht="25.5" x14ac:dyDescent="0.2">
      <c r="A139" s="11" t="s">
        <v>58</v>
      </c>
      <c r="B139" s="14" t="s">
        <v>17</v>
      </c>
      <c r="C139" s="15">
        <v>0</v>
      </c>
      <c r="D139" s="16">
        <f>SUM(C139:C139)</f>
        <v>0</v>
      </c>
    </row>
    <row r="140" spans="1:4" s="6" customFormat="1" x14ac:dyDescent="0.2">
      <c r="A140" s="11" t="s">
        <v>59</v>
      </c>
      <c r="B140" s="14" t="s">
        <v>18</v>
      </c>
      <c r="C140" s="15">
        <v>0</v>
      </c>
      <c r="D140" s="16">
        <f>SUM(C140:C140)</f>
        <v>0</v>
      </c>
    </row>
    <row r="141" spans="1:4" s="6" customFormat="1" x14ac:dyDescent="0.2">
      <c r="A141" s="11" t="s">
        <v>60</v>
      </c>
      <c r="B141" s="14" t="s">
        <v>19</v>
      </c>
      <c r="C141" s="15">
        <v>0</v>
      </c>
      <c r="D141" s="16">
        <f>SUM(C141:C141)</f>
        <v>0</v>
      </c>
    </row>
    <row r="142" spans="1:4" s="6" customFormat="1" x14ac:dyDescent="0.2">
      <c r="A142" s="11" t="s">
        <v>61</v>
      </c>
      <c r="B142" s="14" t="s">
        <v>20</v>
      </c>
      <c r="C142" s="15">
        <v>0</v>
      </c>
      <c r="D142" s="16">
        <f>SUM(C142:C142)</f>
        <v>0</v>
      </c>
    </row>
    <row r="143" spans="1:4" s="6" customFormat="1" x14ac:dyDescent="0.2">
      <c r="A143" s="30" t="s">
        <v>86</v>
      </c>
      <c r="B143" s="27"/>
      <c r="C143" s="28">
        <f t="shared" ref="C143:D143" si="16">SUM(C137:C142)</f>
        <v>0</v>
      </c>
      <c r="D143" s="29">
        <f t="shared" si="16"/>
        <v>0</v>
      </c>
    </row>
    <row r="144" spans="1:4" s="6" customFormat="1" ht="1.9" customHeight="1" x14ac:dyDescent="0.2">
      <c r="A144" s="10"/>
      <c r="B144" s="1"/>
      <c r="C144" s="19"/>
      <c r="D144" s="16"/>
    </row>
    <row r="145" spans="1:4" s="6" customFormat="1" x14ac:dyDescent="0.2">
      <c r="A145" s="30" t="s">
        <v>87</v>
      </c>
      <c r="B145" s="27"/>
      <c r="C145" s="28">
        <f t="shared" ref="C145:D145" si="17">SUM(C134+C125+C117+C108+C99+C90+C81+C73+C64+C55+C46+C37+C143)</f>
        <v>2849900.7600000002</v>
      </c>
      <c r="D145" s="29">
        <f t="shared" si="17"/>
        <v>2849900.7600000002</v>
      </c>
    </row>
    <row r="146" spans="1:4" s="6" customFormat="1" ht="1.9" customHeight="1" x14ac:dyDescent="0.2">
      <c r="A146" s="10"/>
      <c r="B146" s="1"/>
      <c r="C146" s="19"/>
      <c r="D146" s="16"/>
    </row>
    <row r="147" spans="1:4" s="6" customFormat="1" x14ac:dyDescent="0.2">
      <c r="A147" s="10" t="s">
        <v>31</v>
      </c>
      <c r="B147" s="1"/>
      <c r="C147" s="19"/>
      <c r="D147" s="16"/>
    </row>
    <row r="148" spans="1:4" s="6" customFormat="1" x14ac:dyDescent="0.2">
      <c r="A148" s="11" t="s">
        <v>57</v>
      </c>
      <c r="B148" s="14" t="s">
        <v>15</v>
      </c>
      <c r="C148" s="15">
        <v>0</v>
      </c>
      <c r="D148" s="16">
        <f>SUM(C148:C148)</f>
        <v>0</v>
      </c>
    </row>
    <row r="149" spans="1:4" s="6" customFormat="1" x14ac:dyDescent="0.2">
      <c r="A149" s="11" t="s">
        <v>114</v>
      </c>
      <c r="B149" s="14" t="s">
        <v>16</v>
      </c>
      <c r="C149" s="15">
        <v>0</v>
      </c>
      <c r="D149" s="16">
        <f>SUM(C149:C149)</f>
        <v>0</v>
      </c>
    </row>
    <row r="150" spans="1:4" s="6" customFormat="1" ht="25.5" x14ac:dyDescent="0.2">
      <c r="A150" s="11" t="s">
        <v>58</v>
      </c>
      <c r="B150" s="14" t="s">
        <v>17</v>
      </c>
      <c r="C150" s="15">
        <v>0</v>
      </c>
      <c r="D150" s="16">
        <f>SUM(C150:C150)</f>
        <v>0</v>
      </c>
    </row>
    <row r="151" spans="1:4" s="6" customFormat="1" x14ac:dyDescent="0.2">
      <c r="A151" s="11" t="s">
        <v>59</v>
      </c>
      <c r="B151" s="14" t="s">
        <v>18</v>
      </c>
      <c r="C151" s="15">
        <v>0</v>
      </c>
      <c r="D151" s="16">
        <f>SUM(C151:C151)</f>
        <v>0</v>
      </c>
    </row>
    <row r="152" spans="1:4" s="6" customFormat="1" x14ac:dyDescent="0.2">
      <c r="A152" s="11" t="s">
        <v>60</v>
      </c>
      <c r="B152" s="14" t="s">
        <v>19</v>
      </c>
      <c r="C152" s="15">
        <v>80000</v>
      </c>
      <c r="D152" s="16">
        <f>SUM(C152:C152)</f>
        <v>80000</v>
      </c>
    </row>
    <row r="153" spans="1:4" s="6" customFormat="1" x14ac:dyDescent="0.2">
      <c r="A153" s="11" t="s">
        <v>61</v>
      </c>
      <c r="B153" s="14" t="s">
        <v>20</v>
      </c>
      <c r="C153" s="15">
        <v>0</v>
      </c>
      <c r="D153" s="16">
        <f>SUM(C153:C153)</f>
        <v>0</v>
      </c>
    </row>
    <row r="154" spans="1:4" s="6" customFormat="1" x14ac:dyDescent="0.2">
      <c r="A154" s="30" t="s">
        <v>88</v>
      </c>
      <c r="B154" s="27"/>
      <c r="C154" s="28">
        <f t="shared" ref="C154:D154" si="18">SUM(C148:C153)</f>
        <v>80000</v>
      </c>
      <c r="D154" s="29">
        <f t="shared" si="18"/>
        <v>80000</v>
      </c>
    </row>
    <row r="155" spans="1:4" s="6" customFormat="1" ht="1.9" customHeight="1" x14ac:dyDescent="0.2">
      <c r="A155" s="10"/>
      <c r="B155" s="1"/>
      <c r="C155" s="19"/>
      <c r="D155" s="16"/>
    </row>
    <row r="156" spans="1:4" s="6" customFormat="1" ht="38.25" x14ac:dyDescent="0.2">
      <c r="A156" s="10" t="s">
        <v>32</v>
      </c>
      <c r="B156" s="1"/>
      <c r="C156" s="19"/>
      <c r="D156" s="16"/>
    </row>
    <row r="157" spans="1:4" s="6" customFormat="1" x14ac:dyDescent="0.2">
      <c r="A157" s="11" t="s">
        <v>57</v>
      </c>
      <c r="B157" s="14" t="s">
        <v>15</v>
      </c>
      <c r="C157" s="21" t="s">
        <v>34</v>
      </c>
      <c r="D157" s="22">
        <f>SUM(C157:C157)</f>
        <v>0</v>
      </c>
    </row>
    <row r="158" spans="1:4" s="6" customFormat="1" x14ac:dyDescent="0.2">
      <c r="A158" s="11" t="s">
        <v>114</v>
      </c>
      <c r="B158" s="14" t="s">
        <v>16</v>
      </c>
      <c r="C158" s="21" t="s">
        <v>34</v>
      </c>
      <c r="D158" s="22">
        <f>SUM(C158:C158)</f>
        <v>0</v>
      </c>
    </row>
    <row r="159" spans="1:4" s="6" customFormat="1" ht="25.5" x14ac:dyDescent="0.2">
      <c r="A159" s="11" t="s">
        <v>58</v>
      </c>
      <c r="B159" s="14" t="s">
        <v>17</v>
      </c>
      <c r="C159" s="21" t="s">
        <v>34</v>
      </c>
      <c r="D159" s="22">
        <f>SUM(C159:C159)</f>
        <v>0</v>
      </c>
    </row>
    <row r="160" spans="1:4" s="6" customFormat="1" x14ac:dyDescent="0.2">
      <c r="A160" s="11" t="s">
        <v>59</v>
      </c>
      <c r="B160" s="14" t="s">
        <v>18</v>
      </c>
      <c r="C160" s="21" t="s">
        <v>34</v>
      </c>
      <c r="D160" s="22">
        <f>SUM(C160:C160)</f>
        <v>0</v>
      </c>
    </row>
    <row r="161" spans="1:4" s="6" customFormat="1" x14ac:dyDescent="0.2">
      <c r="A161" s="11" t="s">
        <v>60</v>
      </c>
      <c r="B161" s="14" t="s">
        <v>19</v>
      </c>
      <c r="C161" s="21" t="s">
        <v>34</v>
      </c>
      <c r="D161" s="22">
        <f>SUM(C161:C161)</f>
        <v>0</v>
      </c>
    </row>
    <row r="162" spans="1:4" s="6" customFormat="1" x14ac:dyDescent="0.2">
      <c r="A162" s="11" t="s">
        <v>61</v>
      </c>
      <c r="B162" s="14" t="s">
        <v>20</v>
      </c>
      <c r="C162" s="15">
        <v>0</v>
      </c>
      <c r="D162" s="16">
        <f>SUM(C162:C162)</f>
        <v>0</v>
      </c>
    </row>
    <row r="163" spans="1:4" s="6" customFormat="1" x14ac:dyDescent="0.2">
      <c r="A163" s="30" t="s">
        <v>89</v>
      </c>
      <c r="B163" s="27"/>
      <c r="C163" s="28">
        <f t="shared" ref="C163:D163" si="19">SUM(C157:C162)</f>
        <v>0</v>
      </c>
      <c r="D163" s="29">
        <f t="shared" si="19"/>
        <v>0</v>
      </c>
    </row>
    <row r="164" spans="1:4" s="6" customFormat="1" ht="1.9" customHeight="1" x14ac:dyDescent="0.2">
      <c r="A164" s="10"/>
      <c r="B164" s="1"/>
      <c r="C164" s="19"/>
      <c r="D164" s="16"/>
    </row>
    <row r="165" spans="1:4" s="6" customFormat="1" x14ac:dyDescent="0.2">
      <c r="A165" s="26" t="s">
        <v>94</v>
      </c>
      <c r="B165" s="27"/>
      <c r="C165" s="28">
        <f t="shared" ref="C165:D165" si="20">SUM(C145+C28+C163+C154)</f>
        <v>4561813.7</v>
      </c>
      <c r="D165" s="29">
        <f t="shared" si="20"/>
        <v>4561813.7</v>
      </c>
    </row>
    <row r="166" spans="1:4" s="6" customFormat="1" ht="1.9" customHeight="1" x14ac:dyDescent="0.2">
      <c r="A166" s="10"/>
      <c r="B166" s="1"/>
      <c r="C166" s="19"/>
      <c r="D166" s="16"/>
    </row>
    <row r="167" spans="1:4" s="6" customFormat="1" x14ac:dyDescent="0.2">
      <c r="A167" s="10" t="s">
        <v>38</v>
      </c>
      <c r="B167" s="1"/>
      <c r="C167" s="19"/>
      <c r="D167" s="16"/>
    </row>
    <row r="168" spans="1:4" s="6" customFormat="1" x14ac:dyDescent="0.2">
      <c r="A168" s="12" t="s">
        <v>103</v>
      </c>
      <c r="B168" s="1" t="s">
        <v>33</v>
      </c>
      <c r="C168" s="15">
        <v>0</v>
      </c>
      <c r="D168" s="16">
        <f>SUM(C168:C168)</f>
        <v>0</v>
      </c>
    </row>
    <row r="169" spans="1:4" s="6" customFormat="1" x14ac:dyDescent="0.2">
      <c r="A169" s="12" t="s">
        <v>104</v>
      </c>
      <c r="B169" s="1" t="s">
        <v>33</v>
      </c>
      <c r="C169" s="15">
        <v>0</v>
      </c>
      <c r="D169" s="16">
        <f>SUM(C169:C169)</f>
        <v>0</v>
      </c>
    </row>
    <row r="170" spans="1:4" s="6" customFormat="1" x14ac:dyDescent="0.2">
      <c r="A170" s="12" t="s">
        <v>105</v>
      </c>
      <c r="B170" s="1" t="s">
        <v>33</v>
      </c>
      <c r="C170" s="15">
        <v>0</v>
      </c>
      <c r="D170" s="16">
        <f>SUM(C170:C170)</f>
        <v>0</v>
      </c>
    </row>
    <row r="171" spans="1:4" s="6" customFormat="1" x14ac:dyDescent="0.2">
      <c r="A171" s="12" t="s">
        <v>106</v>
      </c>
      <c r="B171" s="1" t="s">
        <v>33</v>
      </c>
      <c r="C171" s="15">
        <v>0</v>
      </c>
      <c r="D171" s="16">
        <f>SUM(C171:C171)</f>
        <v>0</v>
      </c>
    </row>
    <row r="172" spans="1:4" s="6" customFormat="1" x14ac:dyDescent="0.2">
      <c r="A172" s="12" t="s">
        <v>107</v>
      </c>
      <c r="B172" s="1" t="s">
        <v>33</v>
      </c>
      <c r="C172" s="15">
        <v>0</v>
      </c>
      <c r="D172" s="16">
        <f>SUM(C172:C172)</f>
        <v>0</v>
      </c>
    </row>
    <row r="173" spans="1:4" s="6" customFormat="1" ht="25.5" x14ac:dyDescent="0.2">
      <c r="A173" s="12" t="s">
        <v>108</v>
      </c>
      <c r="B173" s="1" t="s">
        <v>33</v>
      </c>
      <c r="C173" s="15">
        <v>0</v>
      </c>
      <c r="D173" s="16">
        <f>SUM(C173:C173)</f>
        <v>0</v>
      </c>
    </row>
    <row r="174" spans="1:4" s="6" customFormat="1" x14ac:dyDescent="0.2">
      <c r="A174" s="26" t="s">
        <v>109</v>
      </c>
      <c r="B174" s="27"/>
      <c r="C174" s="28">
        <f t="shared" ref="C174:D174" si="21">SUM(C168:C173)</f>
        <v>0</v>
      </c>
      <c r="D174" s="29">
        <f t="shared" si="21"/>
        <v>0</v>
      </c>
    </row>
    <row r="175" spans="1:4" s="6" customFormat="1" ht="1.9" customHeight="1" x14ac:dyDescent="0.2">
      <c r="A175" s="10"/>
      <c r="B175" s="1"/>
      <c r="C175" s="19"/>
      <c r="D175" s="16"/>
    </row>
    <row r="176" spans="1:4" s="6" customFormat="1" x14ac:dyDescent="0.2">
      <c r="A176" s="26" t="s">
        <v>95</v>
      </c>
      <c r="B176" s="27"/>
      <c r="C176" s="28">
        <f t="shared" ref="C176:D176" si="22">C165+C174</f>
        <v>4561813.7</v>
      </c>
      <c r="D176" s="29">
        <f t="shared" si="22"/>
        <v>4561813.7</v>
      </c>
    </row>
    <row r="177" spans="1:4" s="6" customFormat="1" ht="1.9" customHeight="1" x14ac:dyDescent="0.2">
      <c r="A177" s="10"/>
      <c r="B177" s="1"/>
      <c r="C177" s="19"/>
      <c r="D177" s="16"/>
    </row>
    <row r="178" spans="1:4" s="6" customFormat="1" x14ac:dyDescent="0.2">
      <c r="A178" s="10" t="s">
        <v>39</v>
      </c>
      <c r="B178" s="1"/>
      <c r="C178" s="19"/>
      <c r="D178" s="16"/>
    </row>
    <row r="179" spans="1:4" s="6" customFormat="1" x14ac:dyDescent="0.2">
      <c r="A179" s="12" t="s">
        <v>62</v>
      </c>
      <c r="B179" s="1" t="s">
        <v>40</v>
      </c>
      <c r="C179" s="15">
        <v>44200</v>
      </c>
      <c r="D179" s="16">
        <f>SUM(C179:C179)</f>
        <v>44200</v>
      </c>
    </row>
    <row r="180" spans="1:4" s="6" customFormat="1" x14ac:dyDescent="0.2">
      <c r="A180" s="12" t="s">
        <v>113</v>
      </c>
      <c r="B180" s="1" t="s">
        <v>41</v>
      </c>
      <c r="C180" s="15">
        <v>1019947</v>
      </c>
      <c r="D180" s="16">
        <f>SUM(C180:C180)</f>
        <v>1019947</v>
      </c>
    </row>
    <row r="181" spans="1:4" s="6" customFormat="1" x14ac:dyDescent="0.2">
      <c r="A181" s="12" t="s">
        <v>63</v>
      </c>
      <c r="B181" s="1" t="s">
        <v>42</v>
      </c>
      <c r="C181" s="15">
        <v>154417</v>
      </c>
      <c r="D181" s="16">
        <f>SUM(C181:C181)</f>
        <v>154417</v>
      </c>
    </row>
    <row r="182" spans="1:4" s="6" customFormat="1" x14ac:dyDescent="0.2">
      <c r="A182" s="12" t="s">
        <v>64</v>
      </c>
      <c r="B182" s="1" t="s">
        <v>43</v>
      </c>
      <c r="C182" s="15">
        <v>0</v>
      </c>
      <c r="D182" s="16">
        <f>SUM(C182:C182)</f>
        <v>0</v>
      </c>
    </row>
    <row r="183" spans="1:4" s="6" customFormat="1" ht="25.5" x14ac:dyDescent="0.2">
      <c r="A183" s="12" t="s">
        <v>65</v>
      </c>
      <c r="B183" s="1" t="s">
        <v>44</v>
      </c>
      <c r="C183" s="15">
        <v>0</v>
      </c>
      <c r="D183" s="16">
        <f>SUM(C183:C183)</f>
        <v>0</v>
      </c>
    </row>
    <row r="184" spans="1:4" s="6" customFormat="1" x14ac:dyDescent="0.2">
      <c r="A184" s="12" t="s">
        <v>66</v>
      </c>
      <c r="B184" s="1" t="s">
        <v>45</v>
      </c>
      <c r="C184" s="15">
        <v>0</v>
      </c>
      <c r="D184" s="16">
        <f>SUM(C184:C184)</f>
        <v>0</v>
      </c>
    </row>
    <row r="185" spans="1:4" s="6" customFormat="1" ht="25.5" x14ac:dyDescent="0.2">
      <c r="A185" s="12" t="s">
        <v>67</v>
      </c>
      <c r="B185" s="1" t="s">
        <v>46</v>
      </c>
      <c r="C185" s="15">
        <v>0</v>
      </c>
      <c r="D185" s="16">
        <f>SUM(C185:C185)</f>
        <v>0</v>
      </c>
    </row>
    <row r="186" spans="1:4" s="6" customFormat="1" x14ac:dyDescent="0.2">
      <c r="A186" s="12" t="s">
        <v>68</v>
      </c>
      <c r="B186" s="1" t="s">
        <v>47</v>
      </c>
      <c r="C186" s="15">
        <v>0</v>
      </c>
      <c r="D186" s="16">
        <f>SUM(C186:C186)</f>
        <v>0</v>
      </c>
    </row>
    <row r="187" spans="1:4" s="6" customFormat="1" x14ac:dyDescent="0.2">
      <c r="A187" s="12" t="s">
        <v>111</v>
      </c>
      <c r="B187" s="1" t="s">
        <v>110</v>
      </c>
      <c r="C187" s="15">
        <v>0</v>
      </c>
      <c r="D187" s="16">
        <f>SUM(C187:C187)</f>
        <v>0</v>
      </c>
    </row>
    <row r="188" spans="1:4" s="6" customFormat="1" x14ac:dyDescent="0.2">
      <c r="A188" s="12" t="s">
        <v>69</v>
      </c>
      <c r="B188" s="1" t="s">
        <v>48</v>
      </c>
      <c r="C188" s="15">
        <v>0</v>
      </c>
      <c r="D188" s="16">
        <f>SUM(C188:C188)</f>
        <v>0</v>
      </c>
    </row>
    <row r="189" spans="1:4" s="6" customFormat="1" x14ac:dyDescent="0.2">
      <c r="A189" s="12" t="s">
        <v>70</v>
      </c>
      <c r="B189" s="1" t="s">
        <v>48</v>
      </c>
      <c r="C189" s="15">
        <v>0</v>
      </c>
      <c r="D189" s="16">
        <f>SUM(C189:C189)</f>
        <v>0</v>
      </c>
    </row>
    <row r="190" spans="1:4" s="6" customFormat="1" x14ac:dyDescent="0.2">
      <c r="A190" s="12" t="s">
        <v>71</v>
      </c>
      <c r="B190" s="1" t="s">
        <v>49</v>
      </c>
      <c r="C190" s="15">
        <v>0</v>
      </c>
      <c r="D190" s="16">
        <f>SUM(C190:C190)</f>
        <v>0</v>
      </c>
    </row>
    <row r="191" spans="1:4" s="6" customFormat="1" x14ac:dyDescent="0.2">
      <c r="A191" s="12" t="s">
        <v>72</v>
      </c>
      <c r="B191" s="1" t="s">
        <v>50</v>
      </c>
      <c r="C191" s="15">
        <v>0</v>
      </c>
      <c r="D191" s="16">
        <f>SUM(C191:C191)</f>
        <v>0</v>
      </c>
    </row>
    <row r="192" spans="1:4" s="6" customFormat="1" x14ac:dyDescent="0.2">
      <c r="A192" s="12" t="s">
        <v>73</v>
      </c>
      <c r="B192" s="1" t="s">
        <v>52</v>
      </c>
      <c r="C192" s="15">
        <v>0</v>
      </c>
      <c r="D192" s="16">
        <f>SUM(C192:C192)</f>
        <v>0</v>
      </c>
    </row>
    <row r="193" spans="1:4" s="6" customFormat="1" x14ac:dyDescent="0.2">
      <c r="A193" s="12" t="s">
        <v>74</v>
      </c>
      <c r="B193" s="1" t="s">
        <v>53</v>
      </c>
      <c r="C193" s="15">
        <v>0</v>
      </c>
      <c r="D193" s="16">
        <f>SUM(C193:C193)</f>
        <v>0</v>
      </c>
    </row>
    <row r="194" spans="1:4" s="6" customFormat="1" x14ac:dyDescent="0.2">
      <c r="A194" s="12" t="s">
        <v>75</v>
      </c>
      <c r="B194" s="1" t="s">
        <v>54</v>
      </c>
      <c r="C194" s="15">
        <v>2132993</v>
      </c>
      <c r="D194" s="16">
        <f>SUM(C194:C194)</f>
        <v>2132993</v>
      </c>
    </row>
    <row r="195" spans="1:4" s="6" customFormat="1" x14ac:dyDescent="0.2">
      <c r="A195" s="26" t="s">
        <v>96</v>
      </c>
      <c r="B195" s="27"/>
      <c r="C195" s="28">
        <f t="shared" ref="C195:D195" si="23">SUM(C179:C194)</f>
        <v>3351557</v>
      </c>
      <c r="D195" s="29">
        <f t="shared" si="23"/>
        <v>3351557</v>
      </c>
    </row>
    <row r="196" spans="1:4" s="6" customFormat="1" ht="1.9" customHeight="1" x14ac:dyDescent="0.2">
      <c r="A196" s="10"/>
      <c r="B196" s="1"/>
      <c r="C196" s="19"/>
      <c r="D196" s="16"/>
    </row>
    <row r="197" spans="1:4" s="6" customFormat="1" ht="51" x14ac:dyDescent="0.2">
      <c r="A197" s="26" t="s">
        <v>97</v>
      </c>
      <c r="B197" s="27"/>
      <c r="C197" s="28">
        <f t="shared" ref="C197:D197" si="24">C18-C176-C195</f>
        <v>-0.70000000018626451</v>
      </c>
      <c r="D197" s="29">
        <f t="shared" si="24"/>
        <v>-0.70000000018626451</v>
      </c>
    </row>
    <row r="198" spans="1:4" ht="1.9" customHeight="1" x14ac:dyDescent="0.2"/>
    <row r="199" spans="1:4" ht="25.5" x14ac:dyDescent="0.2">
      <c r="A199" s="9" t="s">
        <v>55</v>
      </c>
      <c r="C199" s="7" t="str">
        <f t="shared" ref="C199:D199" si="25">IF(C3&gt;C195,"Yes","No")</f>
        <v>No</v>
      </c>
      <c r="D199" s="7" t="str">
        <f t="shared" si="25"/>
        <v>No</v>
      </c>
    </row>
  </sheetData>
  <sheetProtection formatCells="0" formatColumns="0" formatRows="0"/>
  <conditionalFormatting sqref="C199:D199">
    <cfRule type="cellIs" dxfId="0" priority="1" operator="equal">
      <formula>"Yes"</formula>
    </cfRule>
  </conditionalFormatting>
  <pageMargins left="0.25" right="0.25" top="0.5" bottom="0.75" header="0.5" footer="0.5"/>
  <pageSetup scale="80" fitToHeight="0" orientation="landscape" r:id="rId1"/>
  <headerFooter alignWithMargins="0">
    <oddFooter>&amp;LCDE, School Finance Division&amp;C&amp;P&amp;R&amp;D</oddFooter>
  </headerFooter>
  <rowBreaks count="3" manualBreakCount="3">
    <brk id="38" max="16383" man="1"/>
    <brk id="146" max="16383" man="1"/>
    <brk id="1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Uniform Budget Summary</vt:lpstr>
      <vt:lpstr>'Uniform Budget Summary'!Print_Titles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Christensen, Theresa</dc:creator>
  <cp:lastModifiedBy>Sarah Siegrist</cp:lastModifiedBy>
  <cp:lastPrinted>2017-03-28T16:11:06Z</cp:lastPrinted>
  <dcterms:created xsi:type="dcterms:W3CDTF">2013-05-02T21:12:35Z</dcterms:created>
  <dcterms:modified xsi:type="dcterms:W3CDTF">2024-06-27T21:43:26Z</dcterms:modified>
</cp:coreProperties>
</file>